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120" windowWidth="13890" windowHeight="84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s="1"/>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s="1"/>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s="1"/>
  <c r="B160" i="37"/>
  <c r="C160" i="37"/>
  <c r="D160" i="37"/>
  <c r="G160" i="37" s="1"/>
  <c r="B161" i="37"/>
  <c r="B162" i="37"/>
  <c r="B163" i="37"/>
  <c r="C163" i="37"/>
  <c r="D163" i="37"/>
  <c r="G163" i="37" s="1"/>
  <c r="B164" i="37"/>
  <c r="C164" i="37"/>
  <c r="D164" i="37"/>
  <c r="G164" i="37" s="1"/>
  <c r="B165" i="37"/>
  <c r="C165" i="37"/>
  <c r="D165" i="37"/>
  <c r="G165" i="37"/>
  <c r="B166" i="37"/>
  <c r="C166" i="37"/>
  <c r="D166" i="37"/>
  <c r="G166" i="37" s="1"/>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G395" i="37" s="1"/>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G420" i="37" s="1"/>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G595" i="37" s="1"/>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G624" i="37" s="1"/>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G643" i="37"/>
  <c r="B644" i="37"/>
  <c r="C644" i="37"/>
  <c r="D644" i="37"/>
  <c r="G644" i="37" s="1"/>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s="1"/>
  <c r="B666" i="37"/>
  <c r="C666" i="37"/>
  <c r="D666" i="37"/>
  <c r="G666" i="37" s="1"/>
  <c r="B667" i="37"/>
  <c r="C667" i="37"/>
  <c r="D667" i="37"/>
  <c r="G667" i="37" s="1"/>
  <c r="B668" i="37"/>
  <c r="C668" i="37"/>
  <c r="D668" i="37"/>
  <c r="G668" i="37"/>
  <c r="B669" i="37"/>
  <c r="C669" i="37"/>
  <c r="D669" i="37"/>
  <c r="G669" i="37" s="1"/>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s="1"/>
  <c r="B686" i="37"/>
  <c r="C686" i="37"/>
  <c r="D686" i="37"/>
  <c r="G686" i="37"/>
  <c r="B687" i="37"/>
  <c r="C687" i="37"/>
  <c r="D687" i="37"/>
  <c r="G687" i="37"/>
  <c r="B688" i="37"/>
  <c r="C688" i="37"/>
  <c r="D688" i="37"/>
  <c r="G688" i="37"/>
  <c r="B689" i="37"/>
  <c r="C689" i="37"/>
  <c r="D689" i="37"/>
  <c r="G689" i="37" s="1"/>
  <c r="B690" i="37"/>
  <c r="C690" i="37"/>
  <c r="D690" i="37"/>
  <c r="G690" i="37" s="1"/>
  <c r="B691" i="37"/>
  <c r="C691" i="37"/>
  <c r="D691" i="37"/>
  <c r="G691" i="37"/>
  <c r="B692" i="37"/>
  <c r="C692" i="37"/>
  <c r="D692" i="37"/>
  <c r="G692" i="37" s="1"/>
  <c r="B693" i="37"/>
  <c r="C693" i="37"/>
  <c r="D693" i="37"/>
  <c r="G693" i="37"/>
  <c r="B694" i="37"/>
  <c r="C694" i="37"/>
  <c r="D694" i="37"/>
  <c r="G694" i="37" s="1"/>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c r="B1026" i="37"/>
  <c r="C1026" i="37"/>
  <c r="D1026" i="37"/>
  <c r="G1026" i="37" s="1"/>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G1106" i="37" s="1"/>
  <c r="B1107" i="37"/>
  <c r="C1107" i="37"/>
  <c r="D1107" i="37"/>
  <c r="B1108" i="37"/>
  <c r="C1108" i="37"/>
  <c r="D1108" i="37"/>
  <c r="G1108" i="37" s="1"/>
  <c r="B1109" i="37"/>
  <c r="C1109" i="37"/>
  <c r="D1109" i="37"/>
  <c r="B1110" i="37"/>
  <c r="C1110" i="37"/>
  <c r="D1110" i="37"/>
  <c r="G1110" i="37" s="1"/>
  <c r="B1111" i="37"/>
  <c r="C1111" i="37"/>
  <c r="D1111" i="37"/>
  <c r="B1112" i="37"/>
  <c r="B1113" i="37"/>
  <c r="C1113" i="37"/>
  <c r="D1113" i="37"/>
  <c r="G1113" i="37"/>
  <c r="B1114" i="37"/>
  <c r="C1114" i="37"/>
  <c r="D1114" i="37"/>
  <c r="G1114" i="37"/>
  <c r="B1115" i="37"/>
  <c r="C1115" i="37"/>
  <c r="D1115" i="37"/>
  <c r="G1115" i="37"/>
  <c r="B1116" i="37"/>
  <c r="B1117" i="37"/>
  <c r="C1117" i="37"/>
  <c r="D1117" i="37"/>
  <c r="B1118" i="37"/>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s="1"/>
  <c r="B1126" i="37"/>
  <c r="C1126" i="37"/>
  <c r="D1126" i="37"/>
  <c r="G1126" i="37" s="1"/>
  <c r="B1127" i="37"/>
  <c r="C1127" i="37"/>
  <c r="D1127" i="37"/>
  <c r="G1127" i="37"/>
  <c r="B1128" i="37"/>
  <c r="C1128" i="37"/>
  <c r="G1128" i="37" s="1"/>
  <c r="D1128" i="37"/>
  <c r="B1129" i="37"/>
  <c r="C1129" i="37"/>
  <c r="D1129" i="37"/>
  <c r="B1130" i="37"/>
  <c r="C1130" i="37"/>
  <c r="G1130" i="37" s="1"/>
  <c r="D1130" i="37"/>
  <c r="B1131" i="37"/>
  <c r="C1131" i="37"/>
  <c r="D1131" i="37"/>
  <c r="B1132" i="37"/>
  <c r="C1132" i="37"/>
  <c r="G1132" i="37" s="1"/>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B1148" i="37"/>
  <c r="C1148" i="37"/>
  <c r="D1148" i="37"/>
  <c r="B1149" i="37"/>
  <c r="C1149" i="37"/>
  <c r="D1149" i="37"/>
  <c r="B1150" i="37"/>
  <c r="C1150" i="37"/>
  <c r="D1150" i="37"/>
  <c r="B1151" i="37"/>
  <c r="C1151" i="37"/>
  <c r="D1151" i="37"/>
  <c r="B1152" i="37"/>
  <c r="B1153" i="37"/>
  <c r="B1154" i="37"/>
  <c r="C1154" i="37"/>
  <c r="D1154" i="37"/>
  <c r="B1155" i="37"/>
  <c r="C1155" i="37"/>
  <c r="G1155" i="37" s="1"/>
  <c r="D1155" i="37"/>
  <c r="B1156" i="37"/>
  <c r="C1156" i="37"/>
  <c r="D1156" i="37"/>
  <c r="B1157" i="37"/>
  <c r="C1157" i="37"/>
  <c r="G1157" i="37" s="1"/>
  <c r="D1157" i="37"/>
  <c r="B1158" i="37"/>
  <c r="C1158" i="37"/>
  <c r="D1158" i="37"/>
  <c r="B1159" i="37"/>
  <c r="C1159" i="37"/>
  <c r="G1159" i="37" s="1"/>
  <c r="D1159" i="37"/>
  <c r="B1160" i="37"/>
  <c r="B1161" i="37"/>
  <c r="C1161" i="37"/>
  <c r="G1161" i="37" s="1"/>
  <c r="D1161" i="37"/>
  <c r="B1162" i="37"/>
  <c r="C1162" i="37"/>
  <c r="D1162" i="37"/>
  <c r="B1163" i="37"/>
  <c r="C1163" i="37"/>
  <c r="G1163" i="37" s="1"/>
  <c r="D1163" i="37"/>
  <c r="B1164" i="37"/>
  <c r="C1164" i="37"/>
  <c r="D1164" i="37"/>
  <c r="B1165" i="37"/>
  <c r="C1165" i="37"/>
  <c r="G1165" i="37" s="1"/>
  <c r="D1165" i="37"/>
  <c r="B1166" i="37"/>
  <c r="C1166" i="37"/>
  <c r="D1166" i="37"/>
  <c r="B1167" i="37"/>
  <c r="C1167" i="37"/>
  <c r="G1167" i="37" s="1"/>
  <c r="D1167" i="37"/>
  <c r="B1168" i="37"/>
  <c r="B1169" i="37"/>
  <c r="B1170" i="37"/>
  <c r="C1170" i="37"/>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G1187" i="37" s="1"/>
  <c r="D1187" i="37"/>
  <c r="B1188" i="37"/>
  <c r="C1188" i="37"/>
  <c r="D1188" i="37"/>
  <c r="B1189" i="37"/>
  <c r="C1189" i="37"/>
  <c r="G1189" i="37" s="1"/>
  <c r="D1189" i="37"/>
  <c r="B1190" i="37"/>
  <c r="C1190" i="37"/>
  <c r="D1190" i="37"/>
  <c r="B1191" i="37"/>
  <c r="C1191" i="37"/>
  <c r="G1191" i="37" s="1"/>
  <c r="D1191" i="37"/>
  <c r="B1192" i="37"/>
  <c r="C1192" i="37"/>
  <c r="D1192" i="37"/>
  <c r="B1193" i="37"/>
  <c r="C1193" i="37"/>
  <c r="G1193" i="37" s="1"/>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G1203" i="37" s="1"/>
  <c r="D1203" i="37"/>
  <c r="B1204" i="37"/>
  <c r="B1205" i="37"/>
  <c r="C1205" i="37"/>
  <c r="G1205" i="37" s="1"/>
  <c r="D1205" i="37"/>
  <c r="B1206" i="37"/>
  <c r="C1206" i="37"/>
  <c r="D1206" i="37"/>
  <c r="B1207" i="37"/>
  <c r="C1207" i="37"/>
  <c r="G1207" i="37" s="1"/>
  <c r="D1207" i="37"/>
  <c r="B1208" i="37"/>
  <c r="B1209" i="37"/>
  <c r="C1209" i="37"/>
  <c r="D1209" i="37"/>
  <c r="G1209" i="37"/>
  <c r="B1210" i="37"/>
  <c r="C1210" i="37"/>
  <c r="D1210" i="37"/>
  <c r="G1210" i="37"/>
  <c r="B1211" i="37"/>
  <c r="C1211" i="37"/>
  <c r="D1211" i="37"/>
  <c r="G1211" i="37"/>
  <c r="B1212" i="37"/>
  <c r="B1213" i="37"/>
  <c r="C1213" i="37"/>
  <c r="D1213" i="37"/>
  <c r="B1214" i="37"/>
  <c r="C1214" i="37"/>
  <c r="D1214" i="37"/>
  <c r="B1215" i="37"/>
  <c r="C1215" i="37"/>
  <c r="D1215" i="37"/>
  <c r="B1216" i="37"/>
  <c r="C1216" i="37"/>
  <c r="D1216" i="37"/>
  <c r="B1217" i="37"/>
  <c r="C1217" i="37"/>
  <c r="D1217" i="37"/>
  <c r="B1218" i="37"/>
  <c r="C1218" i="37"/>
  <c r="D1218" i="37"/>
  <c r="B1219" i="37"/>
  <c r="B1220" i="37"/>
  <c r="B1221" i="37"/>
  <c r="C1221" i="37"/>
  <c r="D1221" i="37"/>
  <c r="B1222" i="37"/>
  <c r="C1222" i="37"/>
  <c r="G1222" i="37" s="1"/>
  <c r="D1222" i="37"/>
  <c r="B1223" i="37"/>
  <c r="C1223" i="37"/>
  <c r="D1223" i="37"/>
  <c r="B1224" i="37"/>
  <c r="C1224" i="37"/>
  <c r="D1224" i="37"/>
  <c r="B1225" i="37"/>
  <c r="C1225" i="37"/>
  <c r="D1225" i="37"/>
  <c r="B1226" i="37"/>
  <c r="C1226" i="37"/>
  <c r="G1226" i="37" s="1"/>
  <c r="D1226" i="37"/>
  <c r="B1227" i="37"/>
  <c r="C1227" i="37"/>
  <c r="D1227" i="37"/>
  <c r="B1228" i="37"/>
  <c r="C1228" i="37"/>
  <c r="D1228" i="37"/>
  <c r="B1229" i="37"/>
  <c r="C1229" i="37"/>
  <c r="D1229" i="37"/>
  <c r="B1230" i="37"/>
  <c r="C1230" i="37"/>
  <c r="G1230" i="37" s="1"/>
  <c r="D1230" i="37"/>
  <c r="B1231" i="37"/>
  <c r="C1231" i="37"/>
  <c r="D1231" i="37"/>
  <c r="B1232" i="37"/>
  <c r="C1232" i="37"/>
  <c r="G1232" i="37" s="1"/>
  <c r="D1232" i="37"/>
  <c r="B1233" i="37"/>
  <c r="C1233" i="37"/>
  <c r="D1233" i="37"/>
  <c r="B1234" i="37"/>
  <c r="C1234" i="37"/>
  <c r="G1234" i="37" s="1"/>
  <c r="D1234" i="37"/>
  <c r="B1235" i="37"/>
  <c r="C1235" i="37"/>
  <c r="D1235" i="37"/>
  <c r="B1236" i="37"/>
  <c r="C1236" i="37"/>
  <c r="G1236" i="37" s="1"/>
  <c r="D1236" i="37"/>
  <c r="B1237" i="37"/>
  <c r="C1237" i="37"/>
  <c r="D1237" i="37"/>
  <c r="B1238" i="37"/>
  <c r="C1238" i="37"/>
  <c r="G1238" i="37" s="1"/>
  <c r="D1238" i="37"/>
  <c r="B1239" i="37"/>
  <c r="C1239" i="37"/>
  <c r="D1239" i="37"/>
  <c r="B1240" i="37"/>
  <c r="C1240" i="37"/>
  <c r="G1240" i="37" s="1"/>
  <c r="D1240" i="37"/>
  <c r="B1241" i="37"/>
  <c r="C1241" i="37"/>
  <c r="D1241" i="37"/>
  <c r="B1242" i="37"/>
  <c r="C1242" i="37"/>
  <c r="G1242" i="37" s="1"/>
  <c r="D1242" i="37"/>
  <c r="B1243" i="37"/>
  <c r="C1243" i="37"/>
  <c r="D1243" i="37"/>
  <c r="B1244" i="37"/>
  <c r="C1244" i="37"/>
  <c r="G1244" i="37" s="1"/>
  <c r="D1244" i="37"/>
  <c r="B1245" i="37"/>
  <c r="C1245" i="37"/>
  <c r="D1245" i="37"/>
  <c r="B1246" i="37"/>
  <c r="C1246" i="37"/>
  <c r="G1246" i="37" s="1"/>
  <c r="D1246" i="37"/>
  <c r="B1247" i="37"/>
  <c r="C1247" i="37"/>
  <c r="D1247" i="37"/>
  <c r="B1248" i="37"/>
  <c r="C1248" i="37"/>
  <c r="G1248" i="37" s="1"/>
  <c r="D1248" i="37"/>
  <c r="B1249" i="37"/>
  <c r="C1249" i="37"/>
  <c r="D1249" i="37"/>
  <c r="B1250" i="37"/>
  <c r="C1250" i="37"/>
  <c r="G1250" i="37" s="1"/>
  <c r="D1250" i="37"/>
  <c r="B1251" i="37"/>
  <c r="C1251" i="37"/>
  <c r="D1251" i="37"/>
  <c r="B1252" i="37"/>
  <c r="C1252" i="37"/>
  <c r="D1252" i="37"/>
  <c r="B1253" i="37"/>
  <c r="C1253" i="37"/>
  <c r="D1253" i="37"/>
  <c r="B1254" i="37"/>
  <c r="C1254" i="37"/>
  <c r="G1254" i="37" s="1"/>
  <c r="D1254" i="37"/>
  <c r="B1255" i="37"/>
  <c r="C1255" i="37"/>
  <c r="D1255" i="37"/>
  <c r="B1256" i="37"/>
  <c r="C1256" i="37"/>
  <c r="G1256" i="37" s="1"/>
  <c r="D1256" i="37"/>
  <c r="B1257" i="37"/>
  <c r="C1257" i="37"/>
  <c r="D1257" i="37"/>
  <c r="B1258" i="37"/>
  <c r="C1258" i="37"/>
  <c r="G1258" i="37" s="1"/>
  <c r="D1258" i="37"/>
  <c r="B1259" i="37"/>
  <c r="C1259" i="37"/>
  <c r="D1259" i="37"/>
  <c r="B1260" i="37"/>
  <c r="C1260" i="37"/>
  <c r="G1260" i="37" s="1"/>
  <c r="D1260" i="37"/>
  <c r="B1261" i="37"/>
  <c r="C1261" i="37"/>
  <c r="D1261" i="37"/>
  <c r="B1262" i="37"/>
  <c r="C1262" i="37"/>
  <c r="G1262" i="37" s="1"/>
  <c r="D1262" i="37"/>
  <c r="B1263" i="37"/>
  <c r="C1263" i="37"/>
  <c r="D1263" i="37"/>
  <c r="B1264" i="37"/>
  <c r="C1264" i="37"/>
  <c r="G1264" i="37" s="1"/>
  <c r="D1264" i="37"/>
  <c r="B1265" i="37"/>
  <c r="C1265" i="37"/>
  <c r="D1265" i="37"/>
  <c r="B1266" i="37"/>
  <c r="C1266" i="37"/>
  <c r="G1266" i="37" s="1"/>
  <c r="D1266" i="37"/>
  <c r="B1267" i="37"/>
  <c r="C1267" i="37"/>
  <c r="D1267" i="37"/>
  <c r="B1268" i="37"/>
  <c r="C1268" i="37"/>
  <c r="G1268" i="37" s="1"/>
  <c r="D1268" i="37"/>
  <c r="B1269" i="37"/>
  <c r="C1269" i="37"/>
  <c r="D1269" i="37"/>
  <c r="B1270" i="37"/>
  <c r="C1270" i="37"/>
  <c r="G1270" i="37" s="1"/>
  <c r="D1270" i="37"/>
  <c r="B1271" i="37"/>
  <c r="C1271" i="37"/>
  <c r="D1271" i="37"/>
  <c r="B1272" i="37"/>
  <c r="C1272" i="37"/>
  <c r="G1272" i="37" s="1"/>
  <c r="D1272" i="37"/>
  <c r="B1273" i="37"/>
  <c r="C1273" i="37"/>
  <c r="D1273" i="37"/>
  <c r="B1274" i="37"/>
  <c r="C1274" i="37"/>
  <c r="G1274" i="37" s="1"/>
  <c r="D1274" i="37"/>
  <c r="B1275" i="37"/>
  <c r="C1275" i="37"/>
  <c r="D1275" i="37"/>
  <c r="B1276" i="37"/>
  <c r="C1276" i="37"/>
  <c r="G1276" i="37" s="1"/>
  <c r="D1276" i="37"/>
  <c r="B1277" i="37"/>
  <c r="C1277" i="37"/>
  <c r="D1277" i="37"/>
  <c r="B1278" i="37"/>
  <c r="C1278" i="37"/>
  <c r="G1278" i="37" s="1"/>
  <c r="D1278" i="37"/>
  <c r="B1279" i="37"/>
  <c r="C1279" i="37"/>
  <c r="D1279" i="37"/>
  <c r="B1280" i="37"/>
  <c r="C1280" i="37"/>
  <c r="G1280" i="37" s="1"/>
  <c r="D1280" i="37"/>
  <c r="B1281" i="37"/>
  <c r="C1281" i="37"/>
  <c r="D1281" i="37"/>
  <c r="B1282" i="37"/>
  <c r="C1282" i="37"/>
  <c r="G1282" i="37" s="1"/>
  <c r="D1282" i="37"/>
  <c r="B1283" i="37"/>
  <c r="C1283" i="37"/>
  <c r="D1283" i="37"/>
  <c r="B1284" i="37"/>
  <c r="C1284" i="37"/>
  <c r="G1284" i="37" s="1"/>
  <c r="D1284" i="37"/>
  <c r="B1285" i="37"/>
  <c r="C1285" i="37"/>
  <c r="D1285" i="37"/>
  <c r="B1286" i="37"/>
  <c r="C1286" i="37"/>
  <c r="G1286" i="37" s="1"/>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G1296" i="37" s="1"/>
  <c r="D1296" i="37"/>
  <c r="B1297" i="37"/>
  <c r="C1297" i="37"/>
  <c r="D1297" i="37"/>
  <c r="B1298" i="37"/>
  <c r="C1298" i="37"/>
  <c r="G1298" i="37" s="1"/>
  <c r="D1298" i="37"/>
  <c r="B1299" i="37"/>
  <c r="C1299" i="37"/>
  <c r="D1299" i="37"/>
  <c r="B1300" i="37"/>
  <c r="C1300" i="37"/>
  <c r="G1300" i="37" s="1"/>
  <c r="D1300" i="37"/>
  <c r="B1301" i="37"/>
  <c r="C1301" i="37"/>
  <c r="D1301" i="37"/>
  <c r="B1302" i="37"/>
  <c r="C1302" i="37"/>
  <c r="G1302" i="37" s="1"/>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G1319" i="37" s="1"/>
  <c r="D1319" i="37"/>
  <c r="B1320" i="37"/>
  <c r="C1320" i="37"/>
  <c r="D1320" i="37"/>
  <c r="B1321" i="37"/>
  <c r="B1322" i="37"/>
  <c r="C1322" i="37"/>
  <c r="D1322" i="37"/>
  <c r="B1323" i="37"/>
  <c r="C1323" i="37"/>
  <c r="D1323" i="37"/>
  <c r="B1324" i="37"/>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G1347" i="37"/>
  <c r="B1348" i="37"/>
  <c r="B1349" i="37"/>
  <c r="C1349" i="37"/>
  <c r="D1349" i="37"/>
  <c r="B1350" i="37"/>
  <c r="C1350" i="37"/>
  <c r="D1350" i="37"/>
  <c r="B1351" i="37"/>
  <c r="C1351" i="37"/>
  <c r="D1351" i="37"/>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C1373" i="37"/>
  <c r="D1373" i="37"/>
  <c r="B1374" i="37"/>
  <c r="C1374" i="37"/>
  <c r="D1374" i="37"/>
  <c r="B1375" i="37"/>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B1383" i="37"/>
  <c r="C1383" i="37"/>
  <c r="D1383" i="37"/>
  <c r="B1384" i="37"/>
  <c r="C1384" i="37"/>
  <c r="D1384" i="37"/>
  <c r="B1385" i="37"/>
  <c r="C1385" i="37"/>
  <c r="D1385" i="37"/>
  <c r="B1386" i="37"/>
  <c r="C1386" i="37"/>
  <c r="D1386" i="37"/>
  <c r="B1387" i="37"/>
  <c r="C1387" i="37"/>
  <c r="D1387" i="37"/>
  <c r="B1388" i="37"/>
  <c r="C1388" i="37"/>
  <c r="D1388" i="37"/>
  <c r="B1389" i="37"/>
  <c r="B1390" i="37"/>
  <c r="C1390" i="37"/>
  <c r="D1390" i="37"/>
  <c r="B1391" i="37"/>
  <c r="C1391" i="37"/>
  <c r="D1391" i="37"/>
  <c r="B1392" i="37"/>
  <c r="C1392" i="37"/>
  <c r="D1392" i="37"/>
  <c r="B1393" i="37"/>
  <c r="C1393" i="37"/>
  <c r="D1393" i="37"/>
  <c r="B1394" i="37"/>
  <c r="C1394" i="37"/>
  <c r="D1394" i="37"/>
  <c r="B1395" i="37"/>
  <c r="C1395" i="37"/>
  <c r="D1395" i="37"/>
  <c r="B1396" i="37"/>
  <c r="B1397" i="37"/>
  <c r="B1398" i="37"/>
  <c r="C1398" i="37"/>
  <c r="D1398" i="37"/>
  <c r="B1399" i="37"/>
  <c r="C1399" i="37"/>
  <c r="D1399" i="37"/>
  <c r="B1400" i="37"/>
  <c r="B1401" i="37"/>
  <c r="C1401" i="37"/>
  <c r="D1401" i="37"/>
  <c r="G1401" i="37"/>
  <c r="B1402" i="37"/>
  <c r="C1402" i="37"/>
  <c r="D1402" i="37"/>
  <c r="G1402" i="37"/>
  <c r="B1403" i="37"/>
  <c r="C1403" i="37"/>
  <c r="D1403" i="37"/>
  <c r="G1403" i="37"/>
  <c r="B1404" i="37"/>
  <c r="B1405" i="37"/>
  <c r="C1405" i="37"/>
  <c r="D1405" i="37"/>
  <c r="B1406" i="37"/>
  <c r="C1406" i="37"/>
  <c r="D1406" i="37"/>
  <c r="B1407" i="37"/>
  <c r="C1407" i="37"/>
  <c r="D1407" i="37"/>
  <c r="B1408" i="37"/>
  <c r="C1408" i="37"/>
  <c r="D1408" i="37"/>
  <c r="B1409" i="37"/>
  <c r="C1409" i="37"/>
  <c r="D1409" i="37"/>
  <c r="B1410" i="37"/>
  <c r="C1410" i="37"/>
  <c r="D1410" i="37"/>
  <c r="B1411" i="37"/>
  <c r="B1412" i="37"/>
  <c r="B1413" i="37"/>
  <c r="C1413" i="37"/>
  <c r="D1413" i="37"/>
  <c r="B1414" i="37"/>
  <c r="C1414" i="37"/>
  <c r="D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s="1"/>
  <c r="B1429" i="37"/>
  <c r="C1429" i="37"/>
  <c r="D1429" i="37"/>
  <c r="G1429" i="37"/>
  <c r="B1430" i="37"/>
  <c r="C1430" i="37"/>
  <c r="D1430" i="37"/>
  <c r="G1430" i="37"/>
  <c r="B1431" i="37"/>
  <c r="C1431" i="37"/>
  <c r="D1431" i="37"/>
  <c r="G1431" i="37"/>
  <c r="B1432" i="37"/>
  <c r="C1432" i="37"/>
  <c r="D1432" i="37"/>
  <c r="G1432" i="37"/>
  <c r="B1433" i="37"/>
  <c r="B1434" i="37"/>
  <c r="G1434" i="37" s="1"/>
  <c r="I1434" i="37" s="1"/>
  <c r="C1434" i="37"/>
  <c r="D1434" i="37"/>
  <c r="B1435" i="37"/>
  <c r="G1435" i="37" s="1"/>
  <c r="I1435" i="37" s="1"/>
  <c r="C1435" i="37"/>
  <c r="D1435" i="37"/>
  <c r="B1436" i="37"/>
  <c r="G1436" i="37" s="1"/>
  <c r="I1436" i="37" s="1"/>
  <c r="C1436" i="37"/>
  <c r="D1436" i="37"/>
  <c r="B1437" i="37"/>
  <c r="G1437" i="37" s="1"/>
  <c r="I1437" i="37" s="1"/>
  <c r="C1437" i="37"/>
  <c r="D1437" i="37"/>
  <c r="B1438" i="37"/>
  <c r="G1438" i="37" s="1"/>
  <c r="I1438" i="37" s="1"/>
  <c r="C1438" i="37"/>
  <c r="D1438" i="37"/>
  <c r="B1439" i="37"/>
  <c r="G1439" i="37" s="1"/>
  <c r="I1439" i="37" s="1"/>
  <c r="C1439" i="37"/>
  <c r="D1439" i="37"/>
  <c r="B1440" i="37"/>
  <c r="G1440" i="37" s="1"/>
  <c r="I1440" i="37" s="1"/>
  <c r="C1440" i="37"/>
  <c r="D1440" i="37"/>
  <c r="B1441" i="37"/>
  <c r="B1442" i="37"/>
  <c r="B1443" i="37"/>
  <c r="G1443" i="37" s="1"/>
  <c r="C1443" i="37"/>
  <c r="D1443" i="37"/>
  <c r="B1444" i="37"/>
  <c r="G1444" i="37" s="1"/>
  <c r="I1444" i="37" s="1"/>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B1480" i="37"/>
  <c r="B1481" i="37"/>
  <c r="C1481" i="37"/>
  <c r="G1481" i="37"/>
  <c r="B1482" i="37"/>
  <c r="C1482" i="37"/>
  <c r="G1482" i="37" s="1"/>
  <c r="B1483" i="37"/>
  <c r="C1483" i="37"/>
  <c r="B1484" i="37"/>
  <c r="C1484" i="37"/>
  <c r="H1484" i="37" s="1"/>
  <c r="B1485" i="37"/>
  <c r="C1485" i="37"/>
  <c r="G1485" i="37" s="1"/>
  <c r="B1486" i="37"/>
  <c r="B1487" i="37"/>
  <c r="C1487" i="37"/>
  <c r="B1488" i="37"/>
  <c r="B1489" i="37"/>
  <c r="C1489" i="37"/>
  <c r="G1489" i="37" s="1"/>
  <c r="B1490" i="37"/>
  <c r="C1490" i="37"/>
  <c r="B1491" i="37"/>
  <c r="G1491" i="37" s="1"/>
  <c r="C1491" i="37"/>
  <c r="B1492" i="37"/>
  <c r="G1492" i="37" s="1"/>
  <c r="C1492" i="37"/>
  <c r="H1492" i="37" s="1"/>
  <c r="B1493" i="37"/>
  <c r="C1493" i="37"/>
  <c r="G1493" i="37"/>
  <c r="B1494" i="37"/>
  <c r="C1494" i="37"/>
  <c r="G1494" i="37" s="1"/>
  <c r="B1495" i="37"/>
  <c r="C1495" i="37"/>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B1516" i="37"/>
  <c r="B1517" i="37"/>
  <c r="C1517" i="37"/>
  <c r="G1517" i="37" s="1"/>
  <c r="B1518" i="37"/>
  <c r="C1518" i="37"/>
  <c r="G1518" i="37" s="1"/>
  <c r="B1519" i="37"/>
  <c r="C1519" i="37"/>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B1536" i="37"/>
  <c r="B1537" i="37"/>
  <c r="C1537" i="37"/>
  <c r="G1537" i="37"/>
  <c r="B1538" i="37"/>
  <c r="C1538" i="37"/>
  <c r="G1538" i="37" s="1"/>
  <c r="B1539" i="37"/>
  <c r="C1539" i="37"/>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9" i="37"/>
  <c r="H1537" i="37"/>
  <c r="H1535" i="37"/>
  <c r="H1533" i="37"/>
  <c r="H1529" i="37"/>
  <c r="H1527" i="37"/>
  <c r="H1525" i="37"/>
  <c r="H1523" i="37"/>
  <c r="H1519" i="37"/>
  <c r="H1517" i="37"/>
  <c r="H1515" i="37"/>
  <c r="H1513" i="37"/>
  <c r="H1509" i="37"/>
  <c r="H1507" i="37"/>
  <c r="H1501" i="37"/>
  <c r="H1499" i="37"/>
  <c r="H1495" i="37"/>
  <c r="H1493" i="37"/>
  <c r="H1491" i="37"/>
  <c r="H1489" i="37"/>
  <c r="H1487" i="37"/>
  <c r="H1485" i="37"/>
  <c r="H1483" i="37"/>
  <c r="H1481" i="37"/>
  <c r="H1479" i="37"/>
  <c r="H1477" i="37"/>
  <c r="H1475" i="37"/>
  <c r="H1473" i="37"/>
  <c r="H1467" i="37"/>
  <c r="H1465" i="37"/>
  <c r="H1447" i="37"/>
  <c r="H1445" i="37"/>
  <c r="H1444" i="37"/>
  <c r="H1443" i="37"/>
  <c r="H1440" i="37"/>
  <c r="H1439" i="37"/>
  <c r="H1438" i="37"/>
  <c r="H1437" i="37"/>
  <c r="H1436" i="37"/>
  <c r="H1435" i="37"/>
  <c r="H1434" i="37"/>
  <c r="H1432" i="37"/>
  <c r="I1432" i="37"/>
  <c r="H1431" i="37"/>
  <c r="H1430" i="37"/>
  <c r="I1430" i="37" s="1"/>
  <c r="H1429" i="37"/>
  <c r="H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E29" i="3" s="1"/>
  <c r="B29" i="3" s="1"/>
  <c r="G31" i="3"/>
  <c r="E31" i="3" s="1"/>
  <c r="H31" i="3"/>
  <c r="G32" i="3"/>
  <c r="H32" i="3"/>
  <c r="G33" i="3"/>
  <c r="H33" i="3"/>
  <c r="E33" i="3" s="1"/>
  <c r="B33" i="3" s="1"/>
  <c r="G34" i="3"/>
  <c r="H34" i="3"/>
  <c r="G35" i="3"/>
  <c r="H35" i="3"/>
  <c r="G36" i="3"/>
  <c r="H36" i="3"/>
  <c r="G37" i="3"/>
  <c r="H37" i="3"/>
  <c r="E37" i="3"/>
  <c r="B37" i="3" s="1"/>
  <c r="G38" i="3"/>
  <c r="H38" i="3"/>
  <c r="E38" i="3" s="1"/>
  <c r="B38" i="3" s="1"/>
  <c r="G39" i="3"/>
  <c r="E39" i="3" s="1"/>
  <c r="H39" i="3"/>
  <c r="G40" i="3"/>
  <c r="H40" i="3"/>
  <c r="G41" i="3"/>
  <c r="H41" i="3"/>
  <c r="E41" i="3" s="1"/>
  <c r="B41" i="3" s="1"/>
  <c r="G42" i="3"/>
  <c r="H42" i="3"/>
  <c r="E42" i="3" s="1"/>
  <c r="B42" i="3" s="1"/>
  <c r="G43" i="3"/>
  <c r="H43" i="3"/>
  <c r="G44" i="3"/>
  <c r="H44" i="3"/>
  <c r="G45" i="3"/>
  <c r="H45" i="3"/>
  <c r="E45" i="3" s="1"/>
  <c r="B45" i="3" s="1"/>
  <c r="G46" i="3"/>
  <c r="H46" i="3"/>
  <c r="E46" i="3" s="1"/>
  <c r="B46" i="3" s="1"/>
  <c r="G47" i="3"/>
  <c r="E47" i="3" s="1"/>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E162" i="3" s="1"/>
  <c r="B162" i="3" s="1"/>
  <c r="G164" i="3"/>
  <c r="E164" i="3" s="1"/>
  <c r="G166" i="3"/>
  <c r="E166" i="3" s="1"/>
  <c r="B166" i="3" s="1"/>
  <c r="G212" i="3"/>
  <c r="H212" i="3"/>
  <c r="G260" i="3"/>
  <c r="H260" i="3"/>
  <c r="G263" i="3"/>
  <c r="E263" i="3" s="1"/>
  <c r="H263" i="3"/>
  <c r="G264" i="3"/>
  <c r="H264" i="3"/>
  <c r="E264" i="3" s="1"/>
  <c r="B264" i="3" s="1"/>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2" i="3" s="1"/>
  <c r="F293" i="3"/>
  <c r="F291" i="3"/>
  <c r="F290" i="3"/>
  <c r="F289" i="3"/>
  <c r="F287" i="3"/>
  <c r="F286" i="3"/>
  <c r="F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F263" i="3"/>
  <c r="B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L204" i="3"/>
  <c r="M204" i="3"/>
  <c r="F204" i="3" s="1"/>
  <c r="B204" i="3" s="1"/>
  <c r="L203" i="3"/>
  <c r="M203" i="3"/>
  <c r="L202" i="3"/>
  <c r="M202" i="3"/>
  <c r="L201" i="3"/>
  <c r="M201" i="3"/>
  <c r="L200" i="3"/>
  <c r="M200" i="3"/>
  <c r="F200" i="3"/>
  <c r="B200" i="3" s="1"/>
  <c r="L199" i="3"/>
  <c r="M199" i="3"/>
  <c r="B164"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47" i="3"/>
  <c r="B39" i="3"/>
  <c r="B3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97" i="36"/>
  <c r="E30" i="3" l="1"/>
  <c r="B30" i="3" s="1"/>
  <c r="F201" i="3"/>
  <c r="B201" i="3" s="1"/>
  <c r="E285" i="3"/>
  <c r="B285" i="3" s="1"/>
  <c r="G1252" i="37"/>
  <c r="G1228" i="37"/>
  <c r="G1224" i="37"/>
  <c r="F247" i="27"/>
  <c r="H1150" i="37"/>
  <c r="G1141" i="37"/>
  <c r="H1056" i="37"/>
  <c r="H667" i="37"/>
  <c r="I1428" i="37"/>
  <c r="D13" i="30"/>
  <c r="C1469" i="37" s="1"/>
  <c r="H1469" i="37" s="1"/>
  <c r="E43" i="3"/>
  <c r="B43" i="3" s="1"/>
  <c r="H76" i="37"/>
  <c r="E35" i="3"/>
  <c r="B35" i="3" s="1"/>
  <c r="D151" i="27"/>
  <c r="F154" i="27"/>
  <c r="G1056" i="37"/>
  <c r="D75" i="27"/>
  <c r="C1040" i="37" s="1"/>
  <c r="F76" i="27"/>
  <c r="F58" i="27"/>
  <c r="D18" i="27"/>
  <c r="C983" i="37" s="1"/>
  <c r="E34" i="3"/>
  <c r="B34" i="3" s="1"/>
  <c r="G641" i="37"/>
  <c r="G640" i="37"/>
  <c r="G639" i="37"/>
  <c r="G638" i="37"/>
  <c r="G402" i="37"/>
  <c r="G367" i="37"/>
  <c r="G287" i="37"/>
  <c r="G286" i="37"/>
  <c r="G285" i="37"/>
  <c r="D204" i="1"/>
  <c r="C194" i="37" s="1"/>
  <c r="F205" i="3"/>
  <c r="B205" i="3" s="1"/>
  <c r="D160" i="1"/>
  <c r="K20" i="37"/>
  <c r="H173" i="3"/>
  <c r="E260" i="3"/>
  <c r="I7" i="3"/>
  <c r="G5" i="3"/>
  <c r="E5" i="3" s="1"/>
  <c r="B5" i="3" s="1"/>
  <c r="G1557" i="37"/>
  <c r="G1497" i="37"/>
  <c r="I1431" i="37"/>
  <c r="I1429" i="37"/>
  <c r="I1427" i="37"/>
  <c r="G1414" i="37"/>
  <c r="G1410" i="37"/>
  <c r="G1408" i="37"/>
  <c r="G1406" i="37"/>
  <c r="G1399" i="37"/>
  <c r="G1395" i="37"/>
  <c r="G1393" i="37"/>
  <c r="G1391" i="37"/>
  <c r="G1389" i="37"/>
  <c r="G1387" i="37"/>
  <c r="G1385" i="37"/>
  <c r="G1383" i="37"/>
  <c r="G1375" i="37"/>
  <c r="G1373" i="37"/>
  <c r="G1355" i="37"/>
  <c r="G1353" i="37"/>
  <c r="G1351" i="37"/>
  <c r="G1349" i="37"/>
  <c r="G1331" i="37"/>
  <c r="G1329" i="37"/>
  <c r="G1327" i="37"/>
  <c r="G1323" i="37"/>
  <c r="G1309" i="37"/>
  <c r="G1307" i="37"/>
  <c r="G1305" i="37"/>
  <c r="G1291" i="37"/>
  <c r="G1289" i="37"/>
  <c r="G1217" i="37"/>
  <c r="G1215" i="37"/>
  <c r="G1213" i="37"/>
  <c r="G1184" i="37"/>
  <c r="G1182" i="37"/>
  <c r="G1180" i="37"/>
  <c r="G1178" i="37"/>
  <c r="G1176" i="37"/>
  <c r="G1174" i="37"/>
  <c r="G1172" i="37"/>
  <c r="G1170" i="37"/>
  <c r="G1150" i="37"/>
  <c r="G1148" i="37"/>
  <c r="G1146" i="37"/>
  <c r="G1144" i="37"/>
  <c r="G1136" i="37"/>
  <c r="G1118" i="37"/>
  <c r="G1103" i="37"/>
  <c r="G1101" i="37"/>
  <c r="G1099" i="37"/>
  <c r="G1097" i="37"/>
  <c r="G1078" i="37"/>
  <c r="G1032" i="37"/>
  <c r="G1030" i="37"/>
  <c r="G1028" i="37"/>
  <c r="G1010" i="37"/>
  <c r="G1008" i="37"/>
  <c r="G989" i="37"/>
  <c r="G987" i="37"/>
  <c r="G985" i="37"/>
  <c r="G981" i="37"/>
  <c r="G223" i="37"/>
  <c r="H1295" i="37"/>
  <c r="F73" i="36"/>
  <c r="F13" i="36"/>
  <c r="F114" i="36"/>
  <c r="F61" i="36"/>
  <c r="F82" i="36"/>
  <c r="F106" i="36"/>
  <c r="F122" i="36"/>
  <c r="F137" i="36"/>
  <c r="F65" i="1"/>
  <c r="F71" i="1"/>
  <c r="F147"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17" i="37"/>
  <c r="G1102" i="37"/>
  <c r="G1100" i="37"/>
  <c r="G1098"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7" i="37"/>
  <c r="G1033" i="37"/>
  <c r="G1031" i="37"/>
  <c r="G1029" i="37"/>
  <c r="G1011" i="37"/>
  <c r="G1009" i="37"/>
  <c r="G1007" i="37"/>
  <c r="G988" i="37"/>
  <c r="G986" i="37"/>
  <c r="G982" i="37"/>
  <c r="G980"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1072" i="37"/>
  <c r="G1068" i="37"/>
  <c r="G1064" i="37"/>
  <c r="G1060" i="37"/>
  <c r="G1055" i="37"/>
  <c r="G1053" i="37"/>
  <c r="G1051" i="37"/>
  <c r="G1047" i="37"/>
  <c r="G1045" i="37"/>
  <c r="G1043" i="37"/>
  <c r="G1022" i="37"/>
  <c r="G1020" i="37"/>
  <c r="G1018" i="37"/>
  <c r="G999" i="37"/>
  <c r="G997" i="37"/>
  <c r="G995" i="37"/>
  <c r="G993" i="37"/>
  <c r="G991" i="37"/>
  <c r="G592" i="37"/>
  <c r="G580" i="37"/>
  <c r="G575" i="37"/>
  <c r="G573" i="37"/>
  <c r="G569" i="37"/>
  <c r="G563" i="37"/>
  <c r="G552" i="37"/>
  <c r="G550" i="37"/>
  <c r="G548" i="37"/>
  <c r="G540" i="37"/>
  <c r="G538" i="37"/>
  <c r="G536" i="37"/>
  <c r="G528" i="37"/>
  <c r="G518" i="37"/>
  <c r="G512" i="37"/>
  <c r="G492" i="37"/>
  <c r="G490" i="37"/>
  <c r="G488" i="37"/>
  <c r="G474" i="37"/>
  <c r="G462" i="37"/>
  <c r="G437" i="37"/>
  <c r="G43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335" i="37"/>
  <c r="G333" i="37"/>
  <c r="G327" i="37"/>
  <c r="G325" i="37"/>
  <c r="G317" i="37"/>
  <c r="G315" i="37"/>
  <c r="G313" i="37"/>
  <c r="G311"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151" i="27" l="1"/>
  <c r="F84" i="27"/>
  <c r="G1041" i="37"/>
  <c r="F18" i="27"/>
  <c r="F647" i="1"/>
  <c r="F204" i="1"/>
  <c r="F160" i="1"/>
  <c r="F116" i="1"/>
  <c r="I1448" i="37"/>
  <c r="I1451" i="37"/>
  <c r="I1455" i="37"/>
  <c r="I1461" i="37"/>
  <c r="I1464" i="37"/>
  <c r="E24" i="3"/>
  <c r="G1049" i="37"/>
  <c r="H635" i="37"/>
  <c r="C1317" i="37"/>
  <c r="F42" i="36"/>
  <c r="C1371" i="37"/>
  <c r="F96" i="36"/>
  <c r="C213" i="37"/>
  <c r="H213" i="37" s="1"/>
  <c r="F223" i="1"/>
  <c r="C291" i="37"/>
  <c r="F302" i="1"/>
  <c r="E163" i="3"/>
  <c r="B163" i="3" s="1"/>
  <c r="H1104" i="37"/>
  <c r="D1287" i="37"/>
  <c r="K47" i="42"/>
  <c r="C124" i="37"/>
  <c r="F134"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G150" i="37"/>
  <c r="H150" i="37"/>
  <c r="C222" i="37"/>
  <c r="F232" i="1"/>
  <c r="C1457" i="37"/>
  <c r="J54" i="42"/>
  <c r="G585" i="37"/>
  <c r="H585" i="37"/>
  <c r="G1168" i="37"/>
  <c r="H1168" i="37"/>
  <c r="E74" i="27"/>
  <c r="G616" i="37"/>
  <c r="H616" i="37"/>
  <c r="H124" i="37" l="1"/>
  <c r="G124" i="37"/>
  <c r="H1287" i="37"/>
  <c r="G1287" i="37"/>
  <c r="H1371" i="37"/>
  <c r="G1371" i="37"/>
  <c r="H1317" i="37"/>
  <c r="G131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C4" i="30"/>
  <c r="L37" i="37" s="1"/>
  <c r="H1423"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Q19" i="3" s="1"/>
  <c r="F645" i="1"/>
  <c r="D637" i="37" l="1"/>
  <c r="K42" i="42"/>
  <c r="C637" i="37"/>
  <c r="F649" i="1"/>
  <c r="J42" i="42"/>
  <c r="C636" i="37"/>
  <c r="F648" i="1"/>
  <c r="J41" i="42"/>
  <c r="G633" i="37"/>
  <c r="H633" i="37"/>
  <c r="G632" i="37"/>
  <c r="H632" i="37"/>
  <c r="G157" i="3"/>
  <c r="E157" i="3" s="1"/>
  <c r="B25" i="42" l="1"/>
  <c r="J3" i="3" s="1"/>
  <c r="G637" i="37"/>
  <c r="H637" i="37"/>
  <c r="B157" i="3"/>
  <c r="G636" i="37"/>
  <c r="H636" i="37"/>
  <c r="K29" i="37" l="1"/>
  <c r="L28" i="37"/>
  <c r="G8" i="3" s="1"/>
  <c r="E8" i="3" s="1"/>
  <c r="B8" i="3" s="1"/>
  <c r="L2" i="37"/>
  <c r="K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<sst xmlns="http://schemas.openxmlformats.org/spreadsheetml/2006/main" count="4758" uniqueCount="4301">
  <si>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</si>
  <si>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</si>
  <si>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</si>
  <si>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</si>
  <si>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</si>
  <si>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</si>
  <si>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</si>
  <si>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</si>
  <si>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</si>
  <si>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</si>
  <si>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</si>
  <si>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</si>
  <si>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</si>
  <si>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</si>
  <si>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</si>
  <si>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</si>
  <si>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</si>
  <si>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</si>
  <si>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</si>
  <si>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</si>
  <si>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</si>
  <si>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</si>
  <si>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</si>
  <si>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</si>
  <si>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</si>
  <si>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</si>
  <si>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</si>
  <si>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</si>
  <si>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</si>
  <si>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</si>
  <si>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</si>
  <si>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</si>
  <si>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</si>
  <si>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</si>
  <si>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</si>
  <si>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</si>
  <si>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</si>
  <si>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</si>
  <si>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</si>
  <si>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</si>
  <si>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</si>
  <si>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</si>
  <si>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</si>
  <si>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</si>
  <si>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</si>
  <si>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</si>
  <si>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</si>
  <si>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</si>
  <si>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</si>
  <si>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</si>
  <si>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</si>
  <si>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</si>
  <si>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</si>
  <si>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</si>
  <si>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</si>
  <si>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</si>
  <si>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</si>
  <si>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</si>
  <si>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</si>
  <si>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</si>
  <si>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</si>
  <si>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</si>
  <si>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</si>
  <si>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</si>
  <si>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</si>
  <si>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</si>
  <si>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</si>
  <si>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</si>
  <si>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</si>
  <si>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</si>
  <si>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</si>
  <si>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</si>
  <si>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</si>
  <si>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</si>
  <si>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</si>
  <si>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</si>
  <si>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</si>
  <si>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</si>
  <si>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</si>
  <si>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</si>
  <si>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</si>
  <si>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</si>
  <si>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</si>
  <si>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</si>
  <si>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</si>
  <si>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</si>
  <si>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</si>
  <si>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</si>
  <si>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</si>
  <si>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</si>
  <si>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</si>
  <si>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</si>
  <si>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</si>
  <si>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</si>
  <si>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</si>
  <si>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</si>
  <si>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</si>
  <si>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</si>
  <si>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</si>
  <si>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</si>
  <si>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</si>
  <si>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</si>
  <si>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</si>
  <si>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</si>
  <si>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</si>
  <si>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</si>
  <si>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</si>
  <si>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</si>
  <si>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</si>
  <si>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</si>
  <si>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</si>
  <si>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</si>
  <si>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</si>
  <si>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</si>
  <si>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</si>
  <si>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</si>
  <si>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</si>
  <si>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</si>
  <si>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</si>
  <si>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</si>
  <si>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</si>
  <si>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</si>
  <si>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</si>
  <si>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</si>
  <si>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</si>
  <si>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</si>
  <si>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</si>
  <si>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</si>
  <si>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</si>
  <si>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</si>
  <si>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</si>
  <si>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</si>
  <si>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</si>
  <si>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</si>
  <si>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</si>
  <si>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</si>
  <si>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</si>
  <si>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</si>
  <si>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</si>
  <si>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</si>
  <si>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</si>
  <si>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</si>
  <si>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</si>
  <si>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</si>
  <si>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</si>
  <si>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</si>
  <si>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</si>
  <si>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</si>
  <si>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</si>
  <si>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</si>
  <si>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</si>
  <si>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</si>
  <si>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</si>
  <si>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</si>
  <si>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</si>
  <si>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</si>
  <si>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</si>
  <si>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</si>
  <si>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</si>
  <si>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</si>
  <si>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</si>
  <si>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</si>
  <si>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</si>
  <si>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</si>
  <si>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</si>
  <si>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</si>
  <si>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</si>
  <si>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</si>
  <si>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</si>
  <si>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</si>
  <si>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</si>
  <si>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</si>
  <si>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</si>
  <si>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</si>
  <si>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</si>
  <si>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</si>
  <si>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</si>
  <si>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</si>
  <si>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</si>
  <si>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</si>
  <si>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</si>
  <si>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</si>
  <si>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</si>
  <si>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</si>
  <si>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</si>
  <si>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</si>
  <si>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</si>
  <si>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</si>
  <si>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</si>
  <si>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</si>
  <si>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</si>
  <si>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</si>
  <si>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</si>
  <si>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</si>
  <si>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</si>
  <si>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</si>
  <si>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</si>
  <si>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</si>
  <si>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</si>
  <si>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</si>
  <si>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</si>
  <si>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</si>
  <si>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</si>
  <si>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</si>
  <si>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</si>
  <si>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</si>
  <si>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</si>
  <si>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</si>
  <si>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</si>
  <si>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</si>
  <si>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</si>
  <si>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</si>
  <si>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</si>
  <si>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</si>
  <si>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</si>
  <si>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</si>
  <si>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</si>
  <si>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</si>
  <si>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</si>
  <si>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</si>
  <si>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</si>
  <si>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</si>
  <si>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</si>
  <si>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</si>
  <si>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</si>
  <si>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</si>
  <si>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</si>
  <si>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</si>
  <si>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</si>
  <si>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</si>
  <si>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</si>
  <si>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</si>
  <si>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</si>
  <si>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</si>
  <si>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</si>
  <si>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</si>
  <si>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</si>
  <si>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</si>
  <si>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</si>
  <si>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</si>
  <si>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</si>
  <si>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</si>
  <si>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</si>
  <si>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</si>
  <si>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</si>
  <si>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</si>
  <si>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</si>
  <si>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</si>
  <si>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</si>
  <si>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</si>
  <si>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</si>
  <si>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</si>
  <si>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</si>
  <si>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</si>
  <si>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</si>
  <si>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</si>
  <si>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</si>
  <si>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</si>
  <si>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</si>
  <si>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</si>
  <si>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</si>
  <si>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</si>
  <si>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</si>
  <si>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</si>
  <si>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</si>
  <si>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</si>
  <si>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</si>
  <si>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</si>
  <si>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</si>
  <si>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</si>
  <si>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</si>
  <si>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</si>
  <si>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</si>
  <si>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</si>
  <si>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</si>
  <si>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</si>
  <si>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</si>
  <si>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</si>
  <si>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</si>
  <si>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</si>
  <si>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</si>
  <si>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</si>
  <si>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</si>
  <si>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</si>
  <si>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</si>
  <si>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</si>
  <si>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</si>
  <si>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</si>
  <si>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</si>
  <si>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</si>
  <si>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</si>
  <si>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</si>
  <si>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</si>
  <si>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</si>
  <si>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</si>
  <si>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</si>
  <si>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</si>
  <si>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</si>
  <si>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</si>
  <si>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</si>
  <si>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</si>
  <si>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</si>
  <si>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</si>
  <si>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</si>
  <si>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</si>
  <si>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</si>
  <si>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</si>
  <si>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</si>
  <si>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</si>
  <si>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</si>
  <si>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</si>
  <si>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</si>
  <si>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</si>
  <si>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</si>
  <si>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</si>
  <si>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</si>
  <si>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</si>
  <si>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</si>
  <si>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</si>
  <si>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</si>
  <si>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</si>
  <si>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</si>
  <si>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</si>
  <si>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</si>
  <si>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</si>
  <si>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</si>
  <si>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</si>
  <si>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</si>
  <si>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</si>
  <si>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</si>
  <si>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</si>
  <si>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</si>
  <si>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</si>
  <si>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</si>
  <si>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</si>
  <si>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</si>
  <si>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</si>
  <si>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</si>
  <si>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</si>
  <si>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</si>
  <si>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</si>
  <si>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</si>
  <si>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</si>
  <si>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</si>
  <si>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</si>
  <si>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</si>
  <si>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</si>
  <si>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</si>
  <si>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</si>
  <si>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</si>
  <si>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</si>
  <si>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</si>
  <si>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</si>
  <si>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</si>
  <si>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</si>
  <si>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</si>
  <si>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</si>
  <si>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</si>
  <si>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</si>
  <si>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</si>
  <si>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</si>
  <si>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</si>
  <si>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</si>
  <si>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</si>
  <si>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</si>
  <si>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</si>
  <si>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</si>
  <si>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</si>
  <si>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</si>
  <si>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</si>
  <si>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</si>
  <si>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</si>
  <si>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</si>
  <si>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</si>
  <si>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</si>
  <si>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</si>
  <si>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</si>
  <si>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</si>
  <si>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</si>
  <si>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</si>
  <si>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</si>
  <si>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</si>
  <si>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</si>
  <si>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</si>
  <si>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</si>
  <si>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</si>
  <si>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</si>
  <si>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</si>
  <si>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</si>
  <si>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</si>
  <si>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</si>
  <si>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</si>
  <si>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</si>
  <si>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</si>
  <si>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</si>
  <si>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</si>
  <si>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</si>
  <si>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</si>
  <si>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</si>
  <si>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</si>
  <si>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</si>
  <si>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</si>
  <si>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</si>
  <si>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</si>
  <si>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</si>
  <si>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</si>
  <si>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</si>
  <si>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</si>
  <si>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</si>
  <si>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</si>
  <si>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</si>
  <si>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</si>
  <si>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</si>
  <si>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</si>
  <si>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</si>
  <si>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</si>
  <si>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</si>
  <si>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</si>
  <si>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</si>
  <si>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</si>
  <si>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</si>
  <si>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</si>
  <si>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</si>
  <si>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</si>
  <si>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</si>
  <si>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</si>
  <si>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</si>
  <si>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</si>
  <si>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</si>
  <si>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</si>
  <si>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</si>
  <si>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</si>
  <si>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</si>
  <si>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</si>
  <si>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</si>
  <si>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</si>
  <si>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</si>
  <si>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</si>
  <si>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</si>
  <si>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</si>
  <si>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</si>
  <si>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</si>
  <si>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</si>
  <si>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</si>
  <si>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</si>
  <si>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</si>
  <si>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</si>
  <si>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</si>
  <si>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</si>
  <si>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</si>
  <si>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</si>
  <si>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</si>
  <si>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</si>
  <si>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</si>
  <si>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</si>
  <si>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</si>
  <si>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</si>
  <si>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</si>
  <si>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</si>
  <si>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</si>
  <si>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</si>
  <si>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</si>
  <si>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</si>
  <si>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</si>
  <si>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</si>
  <si>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</si>
  <si>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</si>
  <si>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</si>
  <si>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</si>
  <si>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</si>
  <si>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</si>
  <si>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</si>
  <si>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</si>
  <si>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</si>
  <si>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</si>
  <si>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</si>
  <si>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</si>
  <si>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</si>
  <si>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</si>
  <si>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</si>
  <si>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</si>
  <si>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</si>
  <si>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</si>
  <si>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</si>
  <si>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</si>
  <si>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</si>
  <si>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</si>
  <si>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</si>
  <si>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</si>
  <si>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</si>
  <si>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</si>
  <si>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</si>
  <si>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</si>
  <si>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</si>
  <si>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</si>
  <si>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</si>
  <si>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</si>
  <si>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</si>
  <si>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</si>
  <si>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</si>
  <si>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</si>
  <si>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</si>
  <si>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</si>
  <si>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</si>
  <si>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</si>
  <si>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</si>
  <si>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</si>
  <si>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</si>
  <si>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</si>
  <si>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</si>
  <si>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</si>
  <si>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</si>
  <si>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</si>
  <si>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</si>
  <si>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</si>
  <si>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</si>
  <si>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</si>
  <si>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</si>
  <si>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</si>
  <si>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</si>
  <si>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</si>
  <si>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</si>
  <si>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</si>
  <si>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</si>
  <si>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</si>
  <si>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</si>
  <si>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</si>
  <si>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</si>
  <si>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</si>
  <si>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</si>
  <si>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</si>
  <si>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</si>
  <si>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</si>
  <si>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</si>
  <si>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</si>
  <si>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</si>
  <si>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</si>
  <si>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</si>
  <si>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</si>
  <si>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</si>
  <si>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</si>
  <si>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</si>
  <si>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</si>
  <si>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</si>
  <si>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</si>
  <si>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</si>
  <si>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</si>
  <si>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</si>
  <si>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</si>
  <si>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</si>
  <si>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</si>
  <si>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</si>
  <si>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</si>
  <si>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</si>
  <si>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</si>
  <si>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</si>
  <si>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</si>
  <si>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</si>
  <si>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</si>
  <si>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</si>
  <si>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</si>
  <si>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</si>
  <si>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</si>
  <si>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</si>
  <si>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</si>
  <si>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</si>
  <si>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</si>
  <si>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</si>
  <si>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</si>
  <si>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</si>
  <si>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</si>
  <si>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</si>
  <si>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</si>
  <si>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</si>
  <si>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</si>
  <si>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</si>
  <si>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</si>
  <si>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</si>
  <si>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</si>
  <si>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</si>
  <si>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</si>
  <si>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</si>
  <si>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</si>
  <si>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</si>
  <si>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</si>
  <si>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</si>
  <si>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</si>
  <si>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</si>
  <si>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</si>
  <si>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</si>
  <si>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</si>
  <si>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</si>
  <si>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</si>
  <si>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</si>
  <si>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</si>
  <si>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</si>
  <si>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</si>
  <si>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</si>
  <si>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</si>
  <si>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</si>
  <si>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</si>
  <si>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</si>
  <si>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</si>
  <si>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</si>
  <si>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</si>
  <si>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</si>
  <si>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</si>
  <si>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</si>
  <si>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</si>
  <si>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</si>
  <si>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</si>
  <si>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</si>
  <si>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</si>
  <si>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</si>
  <si>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</si>
  <si>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</si>
  <si>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</si>
  <si>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</si>
  <si>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</si>
  <si>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</si>
  <si>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</si>
  <si>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</si>
  <si>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</si>
  <si>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</si>
  <si>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</si>
  <si>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</si>
  <si>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</si>
  <si>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</si>
  <si>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</si>
  <si>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</si>
  <si>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</si>
  <si>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</si>
  <si>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</si>
  <si>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</si>
  <si>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</si>
  <si>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</si>
  <si>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</si>
  <si>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</si>
  <si>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</si>
  <si>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</si>
  <si>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</si>
  <si>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</si>
  <si>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</si>
  <si>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</si>
  <si>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</si>
  <si>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</si>
  <si>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</si>
  <si>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</si>
  <si>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</si>
  <si>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</si>
  <si>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</si>
  <si>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</si>
  <si>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</si>
  <si>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</si>
  <si>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</si>
  <si>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</si>
  <si>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</si>
  <si>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</si>
  <si>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</si>
  <si>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</si>
  <si>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</si>
  <si>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</si>
  <si>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</si>
  <si>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</si>
  <si>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</si>
  <si>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</si>
  <si>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</si>
  <si>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</si>
  <si>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</si>
  <si>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</si>
  <si>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</si>
  <si>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</si>
  <si>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</si>
  <si>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</si>
  <si>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</si>
  <si>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</si>
  <si>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</si>
  <si>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</si>
  <si>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</si>
  <si>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</si>
  <si>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</si>
  <si>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</si>
  <si>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</si>
  <si>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</si>
  <si>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</si>
  <si>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</si>
  <si>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</si>
  <si>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</si>
  <si>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</si>
  <si>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</si>
  <si>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</si>
  <si>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</si>
  <si>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</si>
  <si>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</si>
  <si>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</si>
  <si>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</si>
  <si>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</si>
  <si>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</si>
  <si>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</si>
  <si>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</si>
  <si>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</si>
  <si>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</si>
  <si>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</si>
  <si>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</si>
  <si>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</si>
  <si>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</si>
  <si>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</si>
  <si>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</si>
  <si>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</si>
  <si>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</si>
  <si>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</si>
  <si>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</si>
  <si>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</si>
  <si>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</si>
  <si>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</si>
  <si>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</si>
  <si>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</si>
  <si>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</si>
  <si>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</si>
  <si>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</si>
  <si>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</si>
  <si>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</si>
  <si>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</si>
  <si>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</si>
  <si>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</si>
  <si>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</si>
  <si>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</si>
  <si>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</si>
  <si>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</si>
  <si>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</si>
  <si>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</si>
  <si>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</si>
  <si>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</si>
  <si>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</si>
  <si>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</si>
  <si>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</si>
  <si>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</si>
  <si>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</si>
  <si>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</si>
  <si>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</si>
  <si>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</si>
  <si>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</si>
  <si>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</si>
  <si>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</si>
  <si>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</si>
  <si>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</si>
  <si>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</si>
  <si>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</si>
  <si>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</si>
  <si>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</si>
  <si>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</si>
  <si>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</si>
  <si>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</si>
  <si>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</si>
  <si>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</si>
  <si>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</si>
  <si>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</si>
  <si>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</si>
  <si>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</si>
  <si>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</si>
  <si>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</si>
  <si>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</si>
  <si>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</si>
  <si>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</si>
  <si>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</si>
  <si>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</si>
  <si>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</si>
  <si>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</si>
  <si>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</si>
  <si>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</si>
  <si>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</si>
  <si>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</si>
  <si>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</si>
  <si>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</si>
  <si>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</si>
  <si>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</si>
  <si>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</si>
  <si>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</si>
  <si>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</si>
  <si>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</si>
  <si>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</si>
  <si>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</si>
  <si>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</si>
  <si>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</si>
  <si>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</si>
  <si>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</si>
  <si>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</si>
  <si>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</si>
  <si>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</si>
  <si>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</si>
  <si>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</si>
  <si>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</si>
  <si>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</si>
  <si>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</si>
  <si>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</si>
  <si>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</si>
  <si>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</si>
  <si>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</si>
  <si>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</si>
  <si>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</si>
  <si>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</si>
  <si>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</si>
  <si>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</si>
  <si>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</si>
  <si>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</si>
  <si>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</si>
  <si>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</si>
  <si>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</si>
  <si>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</si>
  <si>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</si>
  <si>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</si>
  <si>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</si>
  <si>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</si>
  <si>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</si>
  <si>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</si>
  <si>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</si>
  <si>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</si>
  <si>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</si>
  <si>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</si>
  <si>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</si>
  <si>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</si>
  <si>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</si>
  <si>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</si>
  <si>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</si>
  <si>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</si>
  <si>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</si>
  <si>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</si>
  <si>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</si>
  <si>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</si>
  <si>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</si>
  <si>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</si>
  <si>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</si>
  <si>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</si>
  <si>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</si>
  <si>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</si>
  <si>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</si>
  <si>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</si>
  <si>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</si>
  <si>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</si>
  <si>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</si>
  <si>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</si>
  <si>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</si>
  <si>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</si>
  <si>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</si>
  <si>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</si>
  <si>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</si>
  <si>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</si>
  <si>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</si>
  <si>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</si>
  <si>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</si>
  <si>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</si>
  <si>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</si>
  <si>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</si>
  <si>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</si>
  <si>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</si>
  <si>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</si>
  <si>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</si>
  <si>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</si>
  <si>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</si>
  <si>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</si>
  <si>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</si>
  <si>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</si>
  <si>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</si>
  <si>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</si>
  <si>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</si>
  <si>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</si>
  <si>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</si>
  <si>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</si>
  <si>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</si>
  <si>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</si>
  <si>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</si>
  <si>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</si>
  <si>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</si>
  <si>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</si>
  <si>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</si>
  <si>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</si>
  <si>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</si>
  <si>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</si>
  <si>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</si>
  <si>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</si>
  <si>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</si>
  <si>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</si>
  <si>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</si>
  <si>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</si>
  <si>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</si>
  <si>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</si>
  <si>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</si>
  <si>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</si>
  <si>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</si>
  <si>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</si>
  <si>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</si>
  <si>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</si>
  <si>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</si>
  <si>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</si>
  <si>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</si>
  <si>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</si>
  <si>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</si>
  <si>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</si>
  <si>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</si>
  <si>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</si>
  <si>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</si>
  <si>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</si>
  <si>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</si>
  <si>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</si>
  <si>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</si>
  <si>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</si>
  <si>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</si>
  <si>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</si>
  <si>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</si>
  <si>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</si>
  <si>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</si>
  <si>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</si>
  <si>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</si>
  <si>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</si>
  <si>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</si>
  <si>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</si>
  <si>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</si>
  <si>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</si>
  <si>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</si>
  <si>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</si>
  <si>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</si>
  <si>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</si>
  <si>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</si>
  <si>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</si>
  <si>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</si>
  <si>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</si>
  <si>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</si>
  <si>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</si>
  <si>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</si>
  <si>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</si>
  <si>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</si>
  <si>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</si>
  <si>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</si>
  <si>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</si>
  <si>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</si>
  <si>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</si>
  <si>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</si>
  <si>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</si>
  <si>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</si>
  <si>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</si>
  <si>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</si>
  <si>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</si>
  <si>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</si>
  <si>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</si>
  <si>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</si>
  <si>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</si>
  <si>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</si>
  <si>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</si>
  <si>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</si>
  <si>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</si>
  <si>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</si>
  <si>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</si>
  <si>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</si>
  <si>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</si>
  <si>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</si>
  <si>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</si>
  <si>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</si>
  <si>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</si>
  <si>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</si>
  <si>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</si>
  <si>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</si>
  <si>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</si>
  <si>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</si>
  <si>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</si>
  <si>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</si>
  <si>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</si>
  <si>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</si>
  <si>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</si>
  <si>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</si>
  <si>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</si>
  <si>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</si>
  <si>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</si>
  <si>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</si>
  <si>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</si>
  <si>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</si>
  <si>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</si>
  <si>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</si>
  <si>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</si>
  <si>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</si>
  <si>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</si>
  <si>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</si>
  <si>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</si>
  <si>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</si>
  <si>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</si>
  <si>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</si>
  <si>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</si>
  <si>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</si>
  <si>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</si>
  <si>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</si>
  <si>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</si>
  <si>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</si>
  <si>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</si>
  <si>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</si>
  <si>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</si>
  <si>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</si>
  <si>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</si>
  <si>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</si>
  <si>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</si>
  <si>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</si>
  <si>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</si>
  <si>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</si>
  <si>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</si>
  <si>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</si>
  <si>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</si>
  <si>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</si>
  <si>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</si>
  <si>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</si>
  <si>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</si>
  <si>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</si>
  <si>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</si>
  <si>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</si>
  <si>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</si>
  <si>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</si>
  <si>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</si>
  <si>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</si>
  <si>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</si>
  <si>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</si>
  <si>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</si>
  <si>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</si>
  <si>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</si>
  <si>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</si>
  <si>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</si>
  <si>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</si>
  <si>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</si>
  <si>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</si>
  <si>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</si>
  <si>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</si>
  <si>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</si>
  <si>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</si>
  <si>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</si>
  <si>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</si>
  <si>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</si>
  <si>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</si>
  <si>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</si>
  <si>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</si>
  <si>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</si>
  <si>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</si>
  <si>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</si>
  <si>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</si>
  <si>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</si>
  <si>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</si>
  <si>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</si>
  <si>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</si>
  <si>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</si>
  <si>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</si>
  <si>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</si>
  <si>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</si>
  <si>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</si>
  <si>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</si>
  <si>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</si>
  <si>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</si>
  <si>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</si>
  <si>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</si>
  <si>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</si>
  <si>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</si>
  <si>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</si>
  <si>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</si>
  <si>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</si>
  <si>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</si>
  <si>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</si>
  <si>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</si>
  <si>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</si>
  <si>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</si>
  <si>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</si>
  <si>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</si>
  <si>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</si>
  <si>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</si>
  <si>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</si>
  <si>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</si>
  <si>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</si>
  <si>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</si>
  <si>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</si>
  <si>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</si>
  <si>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</si>
  <si>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</si>
  <si>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</si>
  <si>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</si>
  <si>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</si>
  <si>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</si>
  <si>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</si>
  <si>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</si>
  <si>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</si>
  <si>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</si>
  <si>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</si>
  <si>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</si>
  <si>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</si>
  <si>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</si>
  <si>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</si>
  <si>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</si>
  <si>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</si>
  <si>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</si>
  <si>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</si>
  <si>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</si>
  <si>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</si>
  <si>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</si>
  <si>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</si>
  <si>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</si>
  <si>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</si>
  <si>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</si>
  <si>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</si>
  <si>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</si>
  <si>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</si>
  <si>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</si>
  <si>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</si>
  <si>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</si>
  <si>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</si>
  <si>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</si>
  <si>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</si>
  <si>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</si>
  <si>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</si>
  <si>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</si>
  <si>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</si>
  <si>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</si>
  <si>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</si>
  <si>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</si>
  <si>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</si>
  <si>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</si>
  <si>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</si>
  <si>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</si>
  <si>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</si>
  <si>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</si>
  <si>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</si>
  <si>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</si>
  <si>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</si>
  <si>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</si>
  <si>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</si>
  <si>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</si>
  <si>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</si>
  <si>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</si>
  <si>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</si>
  <si>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</si>
  <si>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</si>
  <si>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</si>
  <si>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</si>
  <si>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</si>
  <si>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</si>
  <si>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</si>
  <si>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</si>
  <si>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</si>
  <si>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</si>
  <si>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</si>
  <si>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</si>
  <si>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</si>
  <si>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</si>
  <si>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</si>
  <si>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</si>
  <si>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</si>
  <si>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</si>
  <si>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</si>
  <si>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</si>
  <si>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</si>
  <si>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</si>
  <si>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</si>
  <si>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</si>
  <si>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</si>
  <si>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</si>
  <si>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</si>
  <si>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</si>
  <si>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</si>
  <si>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</si>
  <si>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</si>
  <si>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</si>
  <si>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</si>
  <si>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</si>
  <si>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</si>
  <si>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</si>
  <si>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</si>
  <si>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</si>
  <si>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</si>
  <si>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</si>
  <si>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</si>
  <si>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</si>
  <si>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</si>
  <si>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</si>
  <si>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</si>
  <si>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</si>
  <si>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</si>
  <si>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</si>
  <si>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</si>
  <si>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</si>
  <si>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</si>
  <si>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</si>
  <si>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</si>
  <si>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</si>
  <si>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</si>
  <si>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</si>
  <si>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</si>
  <si>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</si>
  <si>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</si>
  <si>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</si>
  <si>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</si>
  <si>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</si>
  <si>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</si>
  <si>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</si>
  <si>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</si>
  <si>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</si>
  <si>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</si>
  <si>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</si>
  <si>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</si>
  <si>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</si>
  <si>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</si>
  <si>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</si>
  <si>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</si>
  <si>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</si>
  <si>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</si>
  <si>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</si>
  <si>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</si>
  <si>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</si>
  <si>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</si>
  <si>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</si>
  <si>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</si>
  <si>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</si>
  <si>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</si>
  <si>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</si>
  <si>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</si>
  <si>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</si>
  <si>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</si>
  <si>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</si>
  <si>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</si>
  <si>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</si>
  <si>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</si>
  <si>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</si>
  <si>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</si>
  <si>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</si>
  <si>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</si>
  <si>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</si>
  <si>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</si>
  <si>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</si>
  <si>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</si>
  <si>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</si>
  <si>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</si>
  <si>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</si>
  <si>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</si>
  <si>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</si>
  <si>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</si>
  <si>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</si>
  <si>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</si>
  <si>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</si>
  <si>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</si>
  <si>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</si>
  <si>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</si>
  <si>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</si>
  <si>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</si>
  <si>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</si>
  <si>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</si>
  <si>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</si>
  <si>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</si>
  <si>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</si>
  <si>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</si>
  <si>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</si>
  <si>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</si>
  <si>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</si>
  <si>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</si>
  <si>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</si>
  <si>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</si>
  <si>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</si>
  <si>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</si>
  <si>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</si>
  <si>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</si>
  <si>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</si>
  <si>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</si>
  <si>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</si>
  <si>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</si>
  <si>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</si>
  <si>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</si>
  <si>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</si>
  <si>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</si>
  <si>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</si>
  <si>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</si>
  <si>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</si>
  <si>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</si>
  <si>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</si>
  <si>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</si>
  <si>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</si>
  <si>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</si>
  <si>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</si>
  <si>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</si>
  <si>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</si>
  <si>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</si>
  <si>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</si>
  <si>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</si>
  <si>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</si>
  <si>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</si>
  <si>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</si>
  <si>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</si>
  <si>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</si>
  <si>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</si>
  <si>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</si>
  <si>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</si>
  <si>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</si>
  <si>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</si>
  <si>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</si>
  <si>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</si>
  <si>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</si>
  <si>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</si>
  <si>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</si>
  <si>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</si>
  <si>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</si>
  <si>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</si>
  <si>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</si>
  <si>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</si>
  <si>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</si>
  <si>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</si>
  <si>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</si>
  <si>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</si>
  <si>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</si>
  <si>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</si>
  <si>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</si>
  <si>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</si>
  <si>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</si>
  <si>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</si>
  <si>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</si>
  <si>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</si>
  <si>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</si>
  <si>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</si>
  <si>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</si>
  <si>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</si>
  <si>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</si>
  <si>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</si>
  <si>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</si>
  <si>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</si>
  <si>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</si>
  <si>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</si>
  <si>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</si>
  <si>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</si>
  <si>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</si>
  <si>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</si>
  <si>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</si>
  <si>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</si>
  <si>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</si>
  <si>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</si>
  <si>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</si>
  <si>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</si>
  <si>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</si>
  <si>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</si>
  <si>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</si>
  <si>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</si>
  <si>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</si>
  <si>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</si>
  <si>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</si>
  <si>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</si>
  <si>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</si>
  <si>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</si>
  <si>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</si>
  <si>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</si>
  <si>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</si>
  <si>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</si>
  <si>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</si>
  <si>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</si>
  <si>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</si>
  <si>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</si>
  <si>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</si>
  <si>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</si>
  <si>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</si>
  <si>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</si>
  <si>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</si>
  <si>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</si>
  <si>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</si>
  <si>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</si>
  <si>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</si>
  <si>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</si>
  <si>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</si>
  <si>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</si>
  <si>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</si>
  <si>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</si>
  <si>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</si>
  <si>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</si>
  <si>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</si>
  <si>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</si>
  <si>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</si>
  <si>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</si>
  <si>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</si>
  <si>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</si>
  <si>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</si>
  <si>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</si>
  <si>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</si>
  <si>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</si>
  <si>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</si>
  <si>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</si>
  <si>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</si>
  <si>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</si>
  <si>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</si>
  <si>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</si>
  <si>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</si>
  <si>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</si>
  <si>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</si>
  <si>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</si>
  <si>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</si>
  <si>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</si>
  <si>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</si>
  <si>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</si>
  <si>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</si>
  <si>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</si>
  <si>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</si>
  <si>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</si>
  <si>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</si>
  <si>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</si>
  <si>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</si>
  <si>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</si>
  <si>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</si>
  <si>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</si>
  <si>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</si>
  <si>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</si>
  <si>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</si>
  <si>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</si>
  <si>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</si>
  <si>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</si>
  <si>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</si>
  <si>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</si>
  <si>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</si>
  <si>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</si>
  <si>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</si>
  <si>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</si>
  <si>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</si>
  <si>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</si>
  <si>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</si>
  <si>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</si>
  <si>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</si>
  <si>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</si>
  <si>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</si>
  <si>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</si>
  <si>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</si>
  <si>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</si>
  <si>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</si>
  <si>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</si>
  <si>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</si>
  <si>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</si>
  <si>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</si>
  <si>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</si>
  <si>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</si>
  <si>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</si>
  <si>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</si>
  <si>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</si>
  <si>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</si>
  <si>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</si>
  <si>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</si>
  <si>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</si>
  <si>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</si>
  <si>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</si>
  <si>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</si>
  <si>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</si>
  <si>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</si>
  <si>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</si>
  <si>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</si>
  <si>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</si>
  <si>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</si>
  <si>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</si>
  <si>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</si>
  <si>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</si>
  <si>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</si>
  <si>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</si>
  <si>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</si>
  <si>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</si>
  <si>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</si>
  <si>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</si>
  <si>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</si>
  <si>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</si>
  <si>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</si>
  <si>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</si>
  <si>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</si>
  <si>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</si>
  <si>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</si>
  <si>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</si>
  <si>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</si>
  <si>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</si>
  <si>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</si>
  <si>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</si>
  <si>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</si>
  <si>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</si>
  <si>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</si>
  <si>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</si>
  <si>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</si>
  <si>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</si>
  <si>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</si>
  <si>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</si>
  <si>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</si>
  <si>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</si>
  <si>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</si>
  <si>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</si>
  <si>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</si>
  <si>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</si>
  <si>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</si>
  <si>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</si>
  <si>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</si>
  <si>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</si>
  <si>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</si>
  <si>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</si>
  <si>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</si>
  <si>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</si>
  <si>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</si>
  <si>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</si>
  <si>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</si>
  <si>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</si>
  <si>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</si>
  <si>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</si>
  <si>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</si>
  <si>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</si>
  <si>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</si>
  <si>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</si>
  <si>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</si>
  <si>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</si>
  <si>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</si>
  <si>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</si>
  <si>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</si>
  <si>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</si>
  <si>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</si>
  <si>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</si>
  <si>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</si>
  <si>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</si>
  <si>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</si>
  <si>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</si>
  <si>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</si>
  <si>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</si>
  <si>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</si>
  <si>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</si>
  <si>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</si>
  <si>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</si>
  <si>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</si>
  <si>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</si>
  <si>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</si>
  <si>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</si>
  <si>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</si>
  <si>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</si>
  <si>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</si>
  <si>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</si>
  <si>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</si>
  <si>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</si>
  <si>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</si>
  <si>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</si>
  <si>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</si>
  <si>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</si>
  <si>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</si>
  <si>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</si>
  <si>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</si>
  <si>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</si>
  <si>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</si>
  <si>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</si>
  <si>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</si>
  <si>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</si>
  <si>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</si>
  <si>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</si>
  <si>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</si>
  <si>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</si>
  <si>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</si>
  <si>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</si>
  <si>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</si>
  <si>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</si>
  <si>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</si>
  <si>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</si>
  <si>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</si>
  <si>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</si>
  <si>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</si>
  <si>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</si>
  <si>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</si>
  <si>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</si>
  <si>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</si>
  <si>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</si>
  <si>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</si>
  <si>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</si>
  <si>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</si>
  <si>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</si>
  <si>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</si>
  <si>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</si>
  <si>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</si>
  <si>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</si>
  <si>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</si>
  <si>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</si>
  <si>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</si>
  <si>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</si>
  <si>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</si>
  <si>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</si>
  <si>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</si>
  <si>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</si>
  <si>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</si>
  <si>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</si>
  <si>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</si>
  <si>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</si>
  <si>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</si>
  <si>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</si>
  <si>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</si>
  <si>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</si>
  <si>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</si>
  <si>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</si>
  <si>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</si>
  <si>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</si>
  <si>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</si>
  <si>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</si>
  <si>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</si>
  <si>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</si>
  <si>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</si>
  <si>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</si>
  <si>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</si>
  <si>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</si>
  <si>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</si>
  <si>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</si>
  <si>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</si>
  <si>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</si>
  <si>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</si>
  <si>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</si>
  <si>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</si>
  <si>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</si>
  <si>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</si>
  <si>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</si>
  <si>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</si>
  <si>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</si>
  <si>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</si>
  <si>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</si>
  <si>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</si>
  <si>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</si>
  <si>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</si>
  <si>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</si>
  <si>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</si>
  <si>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</si>
  <si>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</si>
  <si>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</si>
  <si>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</si>
  <si>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</si>
  <si>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</si>
  <si>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</si>
  <si>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</si>
  <si>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</si>
  <si>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</si>
  <si>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</si>
  <si>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</si>
  <si>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</si>
  <si>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</si>
  <si>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</si>
  <si>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</si>
  <si>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</si>
  <si>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</si>
  <si>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</si>
  <si>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</si>
  <si>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</si>
  <si>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</si>
  <si>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</si>
  <si>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</si>
  <si>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</si>
  <si>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</si>
  <si>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</si>
  <si>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</si>
  <si>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</si>
  <si>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</si>
  <si>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</si>
  <si>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</si>
  <si>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</si>
  <si>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</si>
  <si>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</si>
  <si>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</si>
  <si>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</si>
  <si>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</si>
  <si>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</si>
  <si>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</si>
  <si>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</si>
  <si>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</si>
  <si>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</si>
  <si>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</si>
  <si>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</si>
  <si>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</si>
  <si>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</si>
  <si>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</si>
  <si>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</si>
  <si>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</si>
  <si>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</si>
  <si>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</si>
  <si>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</si>
  <si>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</si>
  <si>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</si>
  <si>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</si>
  <si>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</si>
  <si>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</si>
  <si>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</si>
  <si>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</si>
  <si>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</si>
  <si>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</si>
  <si>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</si>
  <si>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</si>
  <si>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</si>
  <si>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</si>
  <si>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</si>
  <si>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</si>
  <si>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</si>
  <si>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</si>
  <si>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</si>
  <si>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</si>
  <si>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</si>
  <si>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</si>
  <si>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</si>
  <si>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</si>
  <si>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</si>
  <si>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</si>
  <si>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</si>
  <si>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</si>
  <si>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</si>
  <si>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</si>
  <si>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</si>
  <si>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</si>
  <si>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</si>
  <si>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</si>
  <si>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</si>
  <si>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</si>
  <si>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</si>
  <si>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</si>
  <si>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</si>
  <si>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</si>
  <si>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</si>
  <si>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</si>
  <si>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</si>
  <si>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</si>
  <si>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</si>
  <si>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</si>
  <si>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</si>
  <si>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</si>
  <si>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</si>
  <si>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</si>
  <si>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</si>
  <si>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</si>
  <si>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</si>
  <si>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</si>
  <si>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</si>
  <si>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</si>
  <si>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</si>
  <si>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</si>
  <si>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</si>
  <si>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</si>
  <si>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</si>
  <si>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</si>
  <si>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</si>
  <si>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</si>
  <si>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</si>
  <si>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</si>
  <si>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</si>
  <si>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</si>
  <si>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</si>
  <si>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</si>
  <si>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</si>
  <si>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</si>
  <si>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</si>
  <si>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</si>
  <si>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</si>
  <si>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</si>
  <si>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</si>
  <si>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</si>
  <si>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</si>
  <si>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</si>
  <si>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</si>
  <si>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</si>
  <si>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</si>
  <si>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</si>
  <si>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</si>
  <si>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</si>
  <si>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</si>
  <si>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</si>
  <si>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</si>
  <si>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</si>
  <si>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</si>
  <si>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</si>
  <si>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</si>
  <si>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</si>
  <si>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</si>
  <si>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</si>
  <si>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</si>
  <si>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</si>
  <si>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</si>
  <si>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</si>
  <si>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</si>
  <si>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</si>
  <si>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</si>
  <si>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</si>
  <si>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</si>
  <si>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</si>
  <si>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</si>
  <si>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</si>
  <si>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</si>
  <si>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</si>
  <si>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</si>
  <si>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</si>
  <si>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</si>
  <si>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</si>
  <si>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</si>
  <si>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</si>
  <si>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</si>
  <si>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</si>
  <si>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</si>
  <si>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</si>
  <si>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</si>
  <si>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</si>
  <si>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</si>
  <si>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</si>
  <si>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</si>
  <si>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</si>
  <si>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</si>
  <si>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</si>
  <si>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</si>
  <si>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</si>
  <si>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</si>
  <si>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</si>
  <si>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</si>
  <si>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</si>
  <si>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</si>
  <si>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</si>
  <si>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</si>
  <si>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</si>
  <si>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</si>
  <si>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</si>
  <si>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</si>
  <si>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</si>
  <si>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</si>
  <si>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</si>
  <si>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</si>
  <si>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</si>
  <si>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</si>
  <si>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</si>
  <si>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</si>
  <si>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</si>
  <si>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</si>
  <si>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</si>
  <si>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</si>
  <si>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</si>
  <si>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</si>
  <si>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</si>
  <si>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</si>
  <si>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</si>
  <si>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</si>
  <si>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</si>
  <si>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</si>
  <si>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</si>
  <si>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</si>
  <si>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</si>
  <si>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</si>
  <si>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</si>
  <si>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</si>
  <si>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</si>
  <si>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</si>
  <si>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</si>
  <si>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</si>
  <si>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</si>
  <si>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</si>
  <si>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</si>
  <si>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</si>
  <si>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</si>
  <si>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</si>
  <si>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</si>
  <si>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</si>
  <si>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</si>
  <si>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</si>
  <si>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</si>
  <si>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</si>
  <si>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</si>
  <si>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</si>
  <si>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</si>
  <si>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</si>
  <si>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</si>
  <si>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</si>
  <si>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</si>
  <si>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</si>
  <si>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</si>
  <si>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</si>
  <si>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</si>
  <si>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</si>
  <si>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</si>
  <si>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</si>
  <si>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</si>
  <si>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</si>
  <si>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</si>
  <si>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</si>
  <si>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</si>
  <si>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</si>
  <si>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</si>
  <si>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</si>
  <si>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</si>
  <si>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</si>
  <si>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</si>
  <si>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</si>
  <si>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</si>
  <si>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</si>
  <si>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</si>
  <si>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</si>
  <si>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</si>
  <si>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</si>
  <si>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</si>
  <si>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</si>
  <si>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</si>
  <si>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</si>
  <si>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</si>
  <si>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</si>
  <si>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</si>
  <si>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</si>
  <si>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</si>
  <si>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</si>
  <si>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</si>
  <si>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</si>
  <si>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</si>
  <si>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</si>
  <si>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</si>
  <si>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</si>
  <si>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</si>
  <si>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</si>
  <si>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</si>
  <si>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</si>
  <si>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</si>
  <si>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</si>
  <si>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</si>
  <si>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</si>
  <si>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</si>
  <si>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</si>
  <si>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</si>
  <si>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</si>
  <si>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</si>
  <si>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</si>
  <si>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</si>
  <si>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</si>
  <si>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</si>
  <si>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</si>
  <si>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</si>
  <si>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</si>
  <si>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</si>
  <si>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</si>
  <si>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</si>
  <si>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</si>
  <si>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</si>
  <si>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</si>
  <si>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</si>
  <si>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</si>
  <si>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</si>
  <si>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</si>
  <si>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</si>
  <si>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</si>
  <si>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</si>
  <si>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</si>
  <si>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</si>
  <si>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</si>
  <si>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</si>
  <si>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</si>
  <si>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</si>
  <si>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</si>
  <si>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</si>
  <si>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</si>
  <si>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</si>
  <si>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</si>
  <si>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</si>
  <si>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</si>
  <si>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</si>
  <si>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</si>
  <si>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</si>
  <si>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</si>
  <si>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</si>
  <si>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</si>
  <si>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</si>
  <si>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</si>
  <si>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</si>
  <si>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</si>
  <si>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</si>
  <si>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</si>
  <si>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</si>
  <si>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</si>
  <si>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</si>
  <si>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</si>
  <si>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</si>
  <si>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</si>
  <si>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</si>
  <si>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</si>
  <si>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</si>
  <si>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</si>
  <si>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</si>
  <si>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</si>
  <si>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</si>
  <si>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</si>
  <si>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</si>
  <si>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</si>
  <si>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</si>
  <si>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</si>
  <si>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</si>
  <si>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</si>
  <si>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</si>
  <si>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</si>
  <si>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</si>
  <si>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</si>
  <si>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</si>
  <si>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</si>
  <si>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</si>
  <si>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</si>
  <si>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</si>
  <si>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</si>
  <si>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</si>
  <si>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</si>
  <si>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</si>
  <si>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</si>
  <si>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</si>
  <si>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</si>
  <si>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</si>
  <si>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</si>
  <si>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</si>
  <si>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</si>
  <si>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</si>
  <si>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</si>
  <si>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</si>
  <si>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</si>
  <si>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</si>
  <si>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</si>
  <si>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</si>
  <si>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</si>
  <si>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</si>
  <si>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</si>
  <si>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</si>
  <si>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</si>
  <si>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</si>
  <si>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</si>
  <si>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</si>
  <si>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</si>
  <si>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</si>
  <si>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</si>
  <si>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</si>
  <si>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</si>
  <si>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</si>
  <si>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</si>
  <si>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</si>
  <si>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</si>
  <si>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</si>
  <si>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</si>
  <si>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</si>
  <si>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</si>
  <si>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</si>
  <si>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</si>
  <si>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</si>
  <si>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</si>
  <si>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</si>
  <si>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</si>
  <si>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</si>
  <si>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</si>
  <si>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</si>
  <si>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</si>
  <si>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</si>
  <si>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</si>
  <si>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</si>
  <si>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</si>
  <si>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</si>
  <si>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</si>
  <si>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</si>
  <si>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</si>
  <si>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</si>
  <si>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</si>
  <si>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</si>
  <si>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</si>
  <si>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</si>
  <si>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</si>
  <si>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</si>
  <si>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</si>
  <si>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</si>
  <si>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</si>
  <si>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</si>
  <si>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</si>
  <si>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</si>
  <si>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</si>
  <si>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</si>
  <si>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</si>
  <si>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</si>
  <si>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</si>
  <si>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</si>
  <si>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</si>
  <si>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</si>
  <si>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</si>
  <si>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</si>
  <si>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</si>
  <si>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</si>
  <si>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</si>
  <si>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</si>
  <si>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</si>
  <si>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</si>
  <si>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</si>
  <si>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</si>
  <si>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</si>
  <si>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</si>
  <si>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</si>
  <si>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</si>
  <si>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</si>
  <si>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</si>
  <si>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</si>
  <si>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</si>
  <si>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</si>
  <si>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</si>
  <si>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</si>
  <si>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</si>
  <si>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</si>
  <si>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</si>
  <si>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</si>
  <si>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</si>
  <si>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</si>
  <si>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</si>
  <si>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</si>
  <si>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</si>
  <si>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</si>
  <si>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</si>
  <si>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</si>
  <si>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</si>
  <si>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</si>
  <si>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</si>
  <si>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</si>
  <si>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</si>
  <si>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</si>
  <si>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</si>
  <si>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</si>
  <si>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</si>
  <si>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</si>
  <si>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</si>
  <si>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</si>
  <si>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</si>
  <si>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</si>
  <si>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</si>
  <si>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</si>
  <si>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</si>
  <si>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</si>
  <si>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</si>
  <si>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</si>
  <si>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</si>
  <si>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</si>
  <si>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</si>
  <si>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</si>
  <si>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</si>
  <si>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</si>
  <si>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</si>
  <si>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</si>
  <si>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</si>
  <si>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</si>
  <si>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</si>
  <si>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</si>
  <si>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</si>
  <si>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</si>
  <si>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</si>
  <si>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</si>
  <si>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</si>
  <si>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</si>
  <si>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</si>
  <si>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</si>
  <si>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</si>
  <si>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</si>
  <si>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</si>
  <si>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</si>
  <si>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</si>
  <si>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</si>
  <si>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</si>
  <si>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</si>
  <si>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</si>
  <si>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</si>
  <si>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</si>
  <si>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</si>
  <si>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</si>
  <si>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</si>
  <si>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</si>
  <si>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</si>
  <si>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</si>
  <si>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</si>
  <si>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</si>
  <si>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</si>
  <si>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</si>
  <si>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</si>
  <si>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</si>
  <si>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</si>
  <si>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</si>
  <si>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</si>
  <si>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</si>
  <si>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</si>
  <si>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</si>
  <si>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</si>
  <si>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</si>
  <si>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</si>
  <si>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</si>
  <si>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</si>
  <si>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</si>
  <si>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</si>
  <si>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</si>
  <si>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</si>
  <si>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</si>
  <si>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</si>
  <si>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</si>
  <si>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</si>
  <si>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</si>
  <si>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</si>
  <si>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</si>
  <si>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</si>
  <si>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</si>
  <si>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</si>
  <si>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</si>
  <si>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</si>
  <si>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</si>
  <si>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</si>
  <si>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</si>
  <si>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</si>
  <si>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</si>
  <si>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</si>
  <si>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</si>
  <si>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</si>
  <si>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</si>
  <si>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</si>
  <si>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</si>
  <si>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</si>
  <si>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</si>
  <si>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</si>
  <si>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</si>
  <si>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</si>
  <si>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</si>
  <si>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</si>
  <si>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</si>
  <si>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</si>
  <si>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</si>
  <si>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</si>
  <si>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</si>
  <si>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</si>
  <si>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</si>
  <si>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</si>
  <si>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</si>
  <si>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</si>
  <si>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</si>
  <si>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</si>
  <si>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</si>
  <si>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</si>
  <si>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</si>
  <si>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</si>
  <si>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</si>
  <si>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</si>
  <si>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</si>
  <si>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</si>
  <si>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</si>
  <si>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</si>
  <si>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</si>
  <si>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</si>
  <si>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</si>
  <si>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</si>
  <si>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</si>
  <si>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</si>
  <si>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</si>
  <si>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</si>
  <si>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</si>
  <si>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</si>
  <si>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</si>
  <si>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</si>
  <si>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</si>
  <si>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</si>
  <si>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</si>
  <si>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</si>
  <si>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</si>
  <si>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</si>
  <si>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</si>
  <si>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</si>
  <si>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</si>
  <si>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</si>
  <si>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</si>
  <si>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</si>
  <si>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</si>
  <si>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</si>
  <si>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</si>
  <si>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</si>
  <si>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</si>
  <si>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</si>
  <si>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</si>
  <si>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</si>
  <si>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</si>
  <si>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</si>
  <si>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</si>
  <si>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</si>
  <si>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</si>
  <si>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</si>
  <si>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</si>
  <si>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</si>
  <si>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</si>
  <si>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</si>
  <si>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</si>
  <si>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</si>
  <si>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</si>
  <si>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</si>
  <si>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</si>
  <si>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</si>
  <si>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</si>
  <si>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</si>
  <si>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</si>
  <si>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</si>
  <si>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</si>
  <si>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</si>
  <si>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</si>
  <si>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</si>
  <si>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</si>
  <si>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</si>
  <si>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</si>
  <si>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</si>
  <si>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</si>
  <si>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</si>
  <si>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</si>
  <si>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</si>
  <si>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</si>
  <si>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</si>
  <si>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</si>
  <si>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</si>
  <si>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</si>
  <si>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</si>
  <si>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</si>
  <si>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</si>
  <si>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</si>
  <si>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</si>
  <si>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</si>
  <si>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</si>
  <si>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</si>
  <si>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</si>
  <si>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</si>
  <si>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</si>
  <si>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</si>
  <si>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</si>
  <si>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</si>
  <si>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</si>
  <si>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</si>
  <si>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</si>
  <si>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</si>
  <si>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</si>
  <si>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</si>
  <si>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</si>
  <si>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</si>
  <si>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</si>
  <si>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</si>
  <si>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</si>
  <si>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</si>
  <si>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</si>
  <si>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</si>
  <si>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</si>
  <si>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</si>
  <si>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</si>
  <si>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</si>
  <si>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</si>
  <si>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</si>
  <si>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</si>
  <si>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</si>
  <si>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</si>
  <si>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</si>
  <si>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</si>
  <si>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</si>
  <si>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</si>
  <si>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</si>
  <si>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</si>
  <si>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</si>
  <si>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</si>
  <si>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</si>
  <si>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</si>
  <si>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</si>
  <si>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</si>
  <si>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</si>
  <si>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</si>
  <si>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</si>
  <si>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</si>
  <si>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</si>
  <si>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</si>
  <si>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</si>
  <si>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</si>
  <si>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</si>
  <si>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</si>
  <si>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</si>
  <si>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</si>
  <si>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</si>
  <si>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</si>
  <si>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</si>
  <si>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</si>
  <si>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</si>
  <si>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</si>
  <si>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</si>
  <si>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</si>
  <si>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</si>
  <si>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</si>
  <si>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</si>
  <si>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</si>
  <si>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</si>
  <si>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</si>
  <si>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</si>
  <si>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</si>
  <si>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</si>
  <si>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</si>
  <si>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</si>
  <si>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</si>
  <si>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</si>
  <si>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</si>
  <si>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</si>
  <si>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</si>
  <si>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</si>
  <si>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</si>
  <si>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</si>
  <si>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</si>
  <si>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</si>
  <si>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</si>
  <si>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</si>
  <si>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</si>
  <si>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</si>
  <si>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</si>
  <si>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</si>
  <si>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</si>
  <si>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</si>
  <si>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</si>
  <si>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</si>
  <si>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</si>
  <si>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</si>
  <si>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</si>
  <si>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</si>
  <si>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</si>
  <si>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</si>
  <si>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</si>
  <si>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</si>
  <si>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</si>
  <si>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</si>
  <si>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</si>
  <si>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</si>
  <si>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</si>
  <si>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</si>
  <si>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</si>
  <si>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</si>
  <si>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</si>
  <si>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</si>
  <si>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</si>
  <si>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</si>
  <si>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</si>
  <si>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</si>
  <si>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</si>
  <si>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</si>
  <si>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</si>
  <si>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</si>
  <si>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</si>
  <si>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</si>
  <si>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</si>
  <si>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</si>
  <si>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</si>
  <si>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</si>
  <si>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</si>
  <si>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</si>
  <si>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</si>
  <si>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</si>
  <si>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</si>
  <si>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</si>
  <si>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</si>
  <si>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</si>
  <si>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</si>
  <si>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</si>
  <si>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</si>
  <si>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</si>
  <si>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</si>
  <si>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</si>
  <si>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</si>
  <si>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</si>
  <si>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</si>
  <si>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</si>
  <si>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</si>
  <si>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</si>
  <si>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</si>
  <si>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</si>
  <si>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</si>
  <si>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</si>
  <si>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</si>
  <si>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</si>
  <si>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</si>
  <si>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</si>
  <si>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</si>
  <si>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</si>
  <si>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</si>
  <si>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</si>
  <si>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</si>
  <si>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</si>
  <si>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</si>
  <si>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</si>
  <si>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</si>
  <si>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</si>
  <si>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</si>
  <si>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</si>
  <si>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</si>
  <si>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</si>
  <si>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</si>
  <si>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</si>
  <si>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</si>
  <si>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</si>
  <si>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</si>
  <si>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</si>
  <si>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</si>
  <si>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</si>
  <si>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</si>
  <si>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</si>
  <si>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</si>
  <si>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</si>
  <si>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</si>
  <si>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</si>
  <si>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</si>
  <si>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</si>
  <si>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</si>
  <si>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</si>
  <si>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</si>
  <si>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</si>
  <si>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</si>
  <si>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</si>
  <si>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</si>
  <si>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</si>
  <si>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</si>
  <si>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</si>
  <si>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</si>
  <si>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</si>
  <si>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</si>
  <si>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</si>
  <si>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</si>
  <si>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</si>
  <si>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</si>
  <si>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</si>
  <si>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</si>
  <si>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</si>
  <si>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</si>
  <si>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</si>
  <si>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</si>
  <si>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</si>
  <si>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</si>
  <si>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</si>
  <si>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</si>
  <si>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</si>
  <si>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</si>
  <si>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</si>
  <si>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</si>
  <si>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</si>
  <si>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</si>
  <si>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</si>
  <si>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</si>
  <si>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</si>
  <si>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</si>
  <si>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</si>
  <si>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</si>
  <si>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</si>
  <si>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</si>
  <si>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</si>
  <si>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</si>
  <si>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</si>
  <si>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</si>
  <si>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</si>
  <si>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</si>
  <si>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</si>
  <si>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</si>
  <si>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</si>
  <si>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</si>
  <si>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</si>
  <si>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</si>
  <si>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</si>
  <si>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</si>
  <si>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</si>
  <si>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</si>
  <si>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</si>
  <si>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</si>
  <si>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</si>
  <si>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</si>
  <si>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</si>
  <si>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</si>
  <si>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</si>
  <si>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</si>
  <si>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</si>
  <si>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</si>
  <si>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</si>
  <si>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</si>
  <si>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</si>
  <si>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</si>
  <si>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</si>
  <si>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</si>
  <si>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</si>
  <si>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</si>
  <si>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</si>
  <si>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</si>
  <si>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</si>
  <si>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</si>
  <si>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</si>
  <si>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</si>
  <si>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</si>
  <si>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</si>
  <si>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</si>
  <si>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</si>
  <si>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</si>
  <si>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</si>
  <si>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</si>
  <si>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</si>
  <si>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</si>
  <si>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</si>
  <si>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</si>
  <si>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</si>
  <si>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</si>
  <si>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</si>
  <si>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</si>
  <si>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</si>
  <si>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</si>
  <si>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</si>
  <si>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</si>
  <si>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</si>
  <si>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</si>
  <si>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</si>
  <si>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</si>
  <si>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</si>
  <si>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</si>
  <si>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</si>
  <si>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</si>
  <si>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</si>
  <si>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</si>
  <si>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</si>
  <si>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</si>
  <si>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</si>
  <si>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</si>
  <si>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</si>
  <si>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</si>
  <si>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</si>
  <si>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</si>
  <si>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</si>
  <si>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</si>
  <si>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</si>
  <si>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</si>
  <si>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</si>
  <si>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</si>
  <si>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</si>
  <si>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</si>
  <si>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</si>
  <si>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</si>
  <si>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</si>
  <si>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</si>
  <si>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</si>
  <si>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</si>
  <si>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</si>
  <si>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</si>
  <si>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</si>
  <si>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</si>
  <si>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</si>
  <si>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</si>
  <si>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</si>
  <si>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</si>
  <si>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</si>
  <si>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</si>
  <si>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</si>
  <si>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</si>
  <si>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</si>
  <si>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</si>
  <si>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</si>
  <si>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</si>
  <si>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</si>
  <si>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</si>
  <si>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</si>
  <si>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</si>
  <si>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</si>
  <si>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</si>
  <si>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</si>
  <si>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</si>
  <si>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</si>
  <si>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</si>
  <si>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</si>
  <si>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</si>
  <si>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</si>
  <si>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</si>
  <si>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</si>
  <si>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</si>
  <si>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</si>
  <si>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</si>
  <si>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</si>
  <si>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</si>
  <si>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</si>
  <si>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</si>
  <si>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</si>
  <si>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</si>
  <si>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</si>
  <si>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</si>
  <si>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</si>
  <si>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</si>
  <si>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</si>
  <si>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</si>
  <si>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</si>
  <si>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</si>
  <si>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</si>
  <si>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</si>
  <si>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</si>
  <si>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</si>
  <si>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</si>
  <si>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</si>
  <si>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</si>
  <si>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</si>
  <si>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</si>
  <si>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</si>
  <si>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</si>
  <si>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</si>
  <si>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</si>
  <si>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</si>
  <si>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</si>
  <si>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</si>
  <si>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</si>
  <si>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</si>
  <si>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</si>
  <si>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</si>
  <si>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</si>
  <si>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</si>
  <si>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</si>
  <si>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</si>
  <si>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</si>
  <si>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</si>
  <si>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</si>
  <si>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</si>
  <si>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</si>
  <si>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</si>
  <si>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</si>
  <si>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</si>
  <si>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</si>
  <si>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</si>
  <si>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</si>
  <si>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</si>
  <si>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</si>
  <si>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</si>
  <si>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</si>
  <si>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</si>
  <si>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</si>
  <si>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</si>
  <si>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</si>
  <si>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</si>
  <si>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</si>
  <si>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</si>
  <si>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</si>
  <si>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</si>
  <si>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</si>
  <si>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</si>
  <si>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</si>
  <si>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</si>
  <si>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</si>
  <si>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</si>
  <si>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</si>
  <si>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</si>
  <si>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</si>
  <si>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</si>
  <si>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</si>
  <si>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</si>
  <si>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</si>
  <si>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</si>
  <si>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</si>
  <si>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</si>
  <si>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</si>
  <si>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</si>
  <si>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</si>
  <si>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</si>
  <si>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</si>
  <si>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</si>
  <si>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</si>
  <si>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</si>
  <si>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</si>
  <si>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</si>
  <si>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</si>
  <si>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</si>
  <si>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</si>
  <si>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</si>
  <si>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</si>
  <si>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</si>
  <si>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</si>
  <si>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</si>
  <si>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</si>
  <si>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</si>
  <si>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</si>
  <si>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</si>
  <si>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</si>
  <si>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</si>
  <si>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</si>
  <si>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</si>
  <si>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</si>
  <si>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</si>
  <si>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</si>
  <si>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</si>
  <si>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</si>
  <si>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</si>
  <si>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</si>
  <si>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</si>
  <si>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</si>
  <si>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</si>
  <si>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</si>
  <si>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</si>
  <si>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</si>
  <si>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</si>
  <si>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</si>
  <si>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</si>
  <si>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</si>
  <si>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</si>
  <si>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</si>
  <si>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</si>
  <si>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</si>
  <si>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</si>
  <si>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</si>
  <si>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</si>
  <si>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</si>
  <si>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</si>
  <si>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</si>
  <si>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</si>
  <si>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</si>
  <si>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</si>
  <si>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</si>
  <si>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</si>
  <si>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</si>
  <si>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</si>
  <si>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</si>
  <si>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</si>
  <si>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</si>
  <si>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</si>
  <si>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</si>
  <si>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</si>
  <si>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</si>
  <si>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</si>
  <si>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</si>
  <si>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</si>
  <si>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</si>
  <si>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</si>
  <si>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</si>
  <si>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</si>
  <si>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</si>
  <si>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</si>
  <si>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</si>
  <si>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</si>
  <si>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</si>
  <si>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</si>
  <si>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</si>
  <si>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</si>
  <si>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</si>
  <si>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</si>
  <si>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</si>
  <si>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</si>
  <si>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</si>
  <si>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</si>
  <si>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</si>
  <si>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</si>
  <si>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</si>
  <si>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</si>
  <si>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</si>
  <si>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</si>
  <si>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</si>
  <si>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</si>
  <si>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</si>
  <si>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</si>
  <si>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</si>
  <si>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</si>
  <si>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</si>
  <si>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</si>
  <si>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</si>
  <si>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</si>
  <si>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</si>
  <si>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</si>
  <si>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</si>
  <si>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</si>
  <si>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</si>
  <si>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</si>
  <si>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</si>
  <si>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</si>
  <si>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</si>
  <si>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</si>
  <si>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</si>
  <si>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</si>
  <si>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</si>
  <si>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</si>
  <si>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</si>
  <si>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</si>
  <si>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</si>
  <si>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</si>
  <si>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</si>
  <si>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</si>
  <si>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</si>
  <si>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</si>
  <si>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</si>
  <si>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</si>
  <si>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</si>
  <si>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</si>
  <si>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</si>
  <si>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</si>
  <si>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</si>
  <si>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</si>
  <si>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</si>
  <si>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</si>
  <si>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</si>
  <si>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</si>
  <si>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</si>
  <si>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</si>
  <si>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</si>
  <si>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</si>
  <si>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</si>
  <si>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</si>
  <si>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</si>
  <si>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</si>
  <si>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</si>
  <si>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</si>
  <si>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</si>
  <si>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</si>
  <si>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</si>
  <si>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</si>
  <si>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</si>
  <si>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</si>
  <si>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</si>
  <si>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</si>
  <si>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</si>
  <si>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</si>
  <si>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</si>
  <si>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</si>
  <si>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</si>
  <si>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</si>
  <si>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</si>
  <si>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</si>
  <si>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</si>
  <si>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</si>
  <si>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</si>
  <si>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</si>
  <si>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</si>
  <si>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</si>
  <si>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</si>
  <si>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</si>
  <si>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</si>
  <si>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</si>
  <si>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</si>
  <si>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</si>
  <si>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</si>
  <si>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</si>
  <si>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</si>
  <si>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</si>
  <si>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</si>
  <si>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</si>
  <si>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</si>
  <si>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</si>
  <si>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</si>
  <si>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</si>
  <si>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</si>
  <si>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</si>
  <si>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</si>
  <si>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</si>
  <si>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</si>
  <si>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</si>
  <si>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</si>
  <si>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</si>
  <si>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</si>
  <si>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</si>
  <si>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</si>
  <si>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</si>
  <si>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</si>
  <si>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</si>
  <si>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</si>
  <si>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</si>
  <si>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</si>
  <si>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</si>
  <si>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</si>
  <si>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</si>
  <si>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</si>
  <si>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</si>
  <si>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</si>
  <si>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</si>
  <si>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</si>
  <si>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</si>
  <si>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</si>
  <si>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</si>
  <si>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</si>
  <si>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</si>
  <si>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</si>
  <si>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</si>
  <si>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</si>
  <si>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</si>
  <si>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</si>
  <si>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</si>
  <si>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</si>
  <si>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</si>
  <si>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</si>
  <si>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</si>
  <si>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</si>
  <si>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</si>
  <si>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</si>
  <si>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</si>
  <si>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</si>
  <si>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</si>
  <si>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</si>
  <si>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</si>
  <si>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</si>
  <si>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</si>
  <si>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</si>
  <si>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</si>
  <si>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</si>
  <si>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</si>
  <si>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</si>
  <si>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</si>
  <si>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</si>
  <si>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</si>
  <si>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</si>
  <si>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</si>
  <si>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</si>
  <si>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</si>
  <si>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</si>
  <si>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</si>
  <si>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</si>
  <si>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</si>
  <si>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</si>
  <si>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</si>
  <si>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</si>
  <si>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</si>
  <si>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</si>
  <si>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</si>
  <si>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</si>
  <si>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</si>
  <si>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</si>
  <si>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</si>
  <si>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</si>
  <si>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</si>
  <si>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</si>
  <si>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</si>
  <si>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</si>
  <si>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</si>
  <si>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</si>
  <si>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</si>
  <si>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</si>
  <si>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</si>
  <si>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</si>
  <si>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</si>
  <si>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</si>
  <si>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</si>
  <si>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</si>
  <si>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</si>
  <si>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</si>
  <si>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</si>
  <si>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</si>
  <si>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</si>
  <si>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</si>
  <si>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</si>
  <si>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</si>
  <si>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</si>
  <si>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</si>
  <si>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</si>
  <si>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</si>
  <si>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</si>
  <si>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</si>
  <si>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</si>
  <si>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</si>
  <si>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</si>
  <si>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</si>
  <si>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</si>
  <si>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</si>
  <si>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</si>
  <si>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</si>
  <si>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</si>
  <si>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</si>
  <si>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</si>
  <si>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</si>
  <si>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</si>
  <si>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</si>
  <si>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</si>
  <si>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</si>
  <si>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</si>
  <si>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</si>
  <si>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</si>
  <si>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</si>
  <si>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</si>
  <si>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</si>
  <si>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</si>
  <si>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</si>
  <si>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</si>
  <si>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</si>
  <si>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</si>
  <si>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</si>
  <si>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</si>
  <si>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</si>
  <si>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</si>
  <si>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</si>
  <si>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</si>
  <si>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</si>
  <si>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</si>
  <si>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</si>
  <si>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</si>
  <si>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</si>
  <si>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</si>
  <si>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</si>
  <si>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</si>
  <si>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</si>
  <si>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</si>
  <si>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</si>
  <si>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</si>
  <si>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</si>
  <si>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</si>
  <si>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</si>
  <si>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</si>
  <si>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</si>
  <si>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</si>
  <si>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</si>
  <si>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</si>
  <si>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</si>
  <si>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</si>
  <si>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</si>
  <si>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</si>
  <si>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</si>
  <si>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</si>
  <si>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</si>
  <si>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</si>
  <si>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</si>
  <si>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</si>
  <si>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</si>
  <si>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</si>
  <si>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</si>
  <si>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</si>
  <si>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</si>
  <si>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</si>
  <si>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</si>
  <si>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</si>
  <si>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</si>
  <si>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</si>
  <si>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</si>
  <si>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</si>
  <si>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</si>
  <si>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</si>
  <si>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</si>
  <si>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</si>
  <si>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</si>
  <si>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</si>
  <si>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</si>
  <si>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</si>
  <si>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</si>
  <si>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</si>
  <si>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</si>
  <si>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</si>
  <si>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</si>
  <si>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</si>
  <si>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</si>
  <si>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</si>
  <si>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</si>
  <si>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</si>
  <si>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</si>
  <si>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</si>
  <si>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</si>
  <si>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</si>
  <si>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</si>
  <si>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</si>
  <si>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</si>
  <si>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</si>
  <si>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</si>
  <si>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</si>
  <si>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</si>
  <si>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</si>
  <si>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</si>
  <si>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</si>
  <si>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</si>
  <si>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</si>
  <si>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</si>
  <si>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</si>
  <si>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</si>
  <si>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</si>
  <si>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</si>
  <si>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</si>
  <si>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</si>
  <si>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</si>
  <si>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</si>
  <si>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</si>
  <si>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</si>
  <si>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</si>
  <si>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</si>
  <si>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</si>
  <si>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</si>
  <si>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</si>
  <si>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</si>
  <si>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</si>
  <si>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</si>
  <si>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</si>
  <si>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</si>
  <si>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</si>
  <si>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</si>
  <si>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</si>
  <si>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</si>
  <si>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</si>
  <si>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</si>
  <si>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</si>
  <si>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</si>
  <si>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</si>
  <si>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</si>
  <si>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</si>
  <si>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</si>
  <si>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</si>
  <si>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</si>
  <si>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</si>
  <si>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</si>
  <si>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</si>
  <si>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</si>
  <si>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</si>
  <si>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</si>
  <si>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</si>
  <si>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</si>
  <si>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</si>
  <si>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</si>
  <si>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</si>
  <si>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</si>
  <si>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</si>
  <si>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</si>
  <si>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</si>
  <si>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</si>
  <si>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</si>
  <si>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</si>
  <si>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</si>
  <si>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</si>
  <si>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</si>
  <si>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</si>
  <si>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</si>
  <si>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</si>
  <si>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</si>
  <si>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</si>
  <si>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</si>
  <si>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</si>
  <si>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</si>
  <si>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</si>
  <si>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</si>
  <si>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</si>
  <si>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</si>
  <si>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</si>
  <si>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</si>
  <si>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</si>
  <si>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</si>
  <si>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</si>
  <si>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</si>
  <si>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</si>
  <si>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</si>
  <si>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</si>
  <si>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</si>
  <si>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</si>
  <si>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</si>
  <si>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</si>
  <si>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</si>
  <si>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</si>
  <si>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</si>
  <si>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</si>
  <si>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</si>
  <si>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</si>
  <si>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</si>
  <si>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</si>
  <si>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</si>
  <si>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</si>
  <si>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</si>
  <si>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</si>
  <si>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</si>
  <si>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</si>
  <si>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</si>
  <si>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</si>
  <si>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</si>
  <si>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</si>
  <si>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</si>
  <si>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</si>
  <si>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</si>
  <si>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</si>
  <si>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</si>
  <si>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</si>
  <si>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</si>
  <si>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</si>
  <si>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</si>
  <si>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</si>
  <si>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</si>
  <si>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</si>
  <si>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</si>
  <si>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</si>
  <si>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</si>
  <si>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</si>
  <si>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</si>
  <si>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</si>
  <si>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</si>
  <si>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</si>
  <si>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</si>
  <si>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</si>
  <si>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</si>
  <si>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</si>
  <si>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</si>
  <si>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</si>
  <si>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</si>
  <si>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</si>
  <si>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</si>
  <si>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</si>
  <si>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</si>
  <si>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</si>
  <si>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</si>
  <si>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</si>
  <si>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</si>
  <si>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</si>
  <si>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</si>
  <si>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</si>
  <si>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</si>
  <si>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</si>
  <si>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</si>
  <si>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</si>
  <si>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</si>
  <si>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</si>
  <si>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</si>
  <si>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</si>
  <si>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</si>
  <si>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</si>
  <si>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</si>
  <si>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</si>
  <si>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</si>
  <si>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</si>
  <si>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</si>
  <si>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</si>
  <si>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</si>
  <si>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</si>
  <si>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</si>
  <si>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</si>
  <si>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</si>
  <si>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</si>
  <si>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</si>
  <si>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</si>
  <si>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</si>
  <si>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</si>
  <si>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</si>
  <si>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</si>
  <si>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</si>
  <si>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</si>
  <si>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</si>
  <si>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</si>
  <si>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</si>
  <si>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</si>
  <si>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</si>
  <si>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</si>
  <si>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</si>
  <si>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</si>
  <si>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</si>
  <si>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</si>
  <si>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</si>
  <si>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</si>
  <si>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</si>
  <si>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</si>
  <si>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</si>
  <si>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</si>
  <si>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</si>
  <si>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</si>
  <si>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</si>
  <si>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</si>
  <si>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</si>
  <si>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</si>
  <si>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</si>
  <si>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</si>
  <si>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</si>
  <si>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</si>
  <si>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</si>
  <si>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</si>
  <si>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</si>
  <si>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</si>
  <si>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</si>
  <si>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</si>
  <si>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</si>
  <si>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</si>
  <si>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</si>
  <si>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</si>
  <si>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</si>
  <si>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</si>
  <si>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</si>
  <si>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</si>
  <si>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</si>
  <si>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</si>
  <si>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</si>
  <si>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</si>
  <si>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</si>
  <si>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</si>
  <si>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</si>
  <si>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</si>
  <si>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</si>
  <si>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</si>
  <si>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</si>
  <si>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</si>
  <si>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</si>
  <si>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</si>
  <si>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</si>
  <si>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</si>
  <si>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</si>
  <si>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</si>
  <si>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</si>
  <si>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</si>
  <si>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</si>
  <si>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</si>
  <si>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</si>
  <si>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</si>
  <si>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</si>
  <si>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</si>
  <si>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</si>
  <si>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</si>
  <si>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</si>
  <si>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</si>
  <si>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</si>
  <si>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</si>
  <si>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</si>
  <si>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</si>
  <si>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</si>
  <si>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</si>
  <si>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</si>
  <si>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</si>
  <si>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</si>
  <si>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</si>
  <si>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</si>
  <si>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</si>
  <si>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</si>
  <si>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</si>
  <si>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</si>
  <si>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</si>
  <si>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</si>
  <si>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</si>
  <si>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</si>
  <si>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</si>
  <si>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</si>
  <si>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</si>
  <si>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</si>
  <si>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</si>
  <si>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</si>
  <si>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</si>
  <si>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</si>
  <si>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</si>
  <si>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</si>
  <si>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</si>
  <si>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</si>
  <si>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</si>
  <si>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</si>
  <si>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</si>
  <si>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</si>
  <si>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</si>
  <si>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</si>
  <si>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</si>
  <si>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</si>
  <si>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</si>
  <si>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</si>
  <si>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</si>
  <si>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</si>
  <si>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</si>
  <si>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</si>
  <si>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</si>
  <si>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</si>
  <si>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</si>
  <si>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</si>
  <si>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</si>
  <si>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</si>
  <si>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</si>
  <si>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</si>
  <si>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</si>
  <si>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</si>
  <si>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</si>
  <si>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</si>
  <si>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</si>
  <si>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</si>
  <si>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</si>
  <si>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</si>
  <si>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</si>
  <si>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</si>
  <si>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</si>
  <si>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</si>
  <si>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</si>
  <si>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</si>
  <si>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</si>
  <si>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</si>
  <si>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</si>
  <si>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</si>
  <si>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</si>
  <si>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</si>
  <si>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</si>
  <si>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</si>
  <si>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</si>
  <si>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</si>
  <si>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</si>
  <si>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</si>
  <si>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</si>
  <si>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</si>
  <si>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</si>
  <si>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</si>
  <si>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</si>
  <si>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</si>
  <si>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</si>
  <si>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</si>
  <si>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</si>
  <si>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</si>
  <si>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</si>
  <si>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</si>
  <si>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</si>
  <si>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</si>
  <si>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</si>
  <si>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</si>
  <si>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</si>
  <si>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</si>
  <si>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</si>
  <si>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</si>
  <si>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</si>
  <si>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</si>
  <si>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</si>
  <si>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</si>
  <si>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</si>
  <si>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</si>
  <si>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</si>
  <si>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</si>
  <si>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</si>
  <si>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</si>
  <si>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</si>
  <si>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</si>
  <si>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</si>
  <si>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</si>
  <si>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</si>
  <si>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</si>
  <si>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</si>
  <si>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</si>
  <si>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</si>
  <si>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</si>
  <si>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</si>
  <si>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</si>
  <si>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</si>
  <si>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</si>
  <si>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</si>
  <si>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</si>
  <si>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</si>
  <si>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</si>
  <si>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</si>
  <si>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</si>
  <si>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</si>
  <si>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</si>
  <si>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</si>
  <si>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</si>
  <si>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</si>
  <si>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</si>
  <si>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</si>
  <si>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</si>
  <si>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</si>
  <si>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</si>
  <si>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</si>
  <si>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</si>
  <si>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</si>
  <si>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</si>
  <si>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</si>
  <si>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</si>
  <si>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</si>
  <si>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</si>
  <si>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</si>
  <si>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</si>
  <si>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</si>
  <si>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</si>
  <si>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</si>
  <si>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</si>
  <si>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</si>
  <si>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</si>
  <si>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</si>
  <si>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</si>
  <si>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</si>
  <si>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</si>
  <si>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</si>
  <si>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</si>
  <si>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</si>
  <si>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</si>
  <si>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</si>
  <si>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</si>
  <si>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</si>
  <si>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</si>
  <si>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</si>
  <si>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</si>
  <si>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</si>
  <si>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</si>
  <si>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</si>
  <si>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</si>
  <si>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</si>
  <si>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</si>
  <si>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</si>
  <si>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</si>
  <si>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</si>
  <si>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</si>
  <si>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</si>
  <si>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</si>
  <si>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</si>
  <si>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</si>
  <si>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</si>
  <si>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</si>
  <si>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</si>
  <si>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</si>
  <si>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</si>
  <si>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</si>
  <si>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</si>
  <si>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</si>
  <si>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</si>
  <si>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</si>
  <si>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</si>
  <si>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</si>
  <si>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</si>
  <si>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</si>
  <si>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</si>
  <si>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</si>
  <si>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</si>
  <si>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</si>
  <si>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</si>
  <si>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</si>
  <si>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</si>
  <si>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</si>
  <si>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</si>
  <si>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</si>
  <si>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</si>
  <si>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</si>
  <si>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</si>
  <si>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</si>
  <si>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</si>
  <si>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</si>
  <si>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</si>
  <si>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</si>
  <si>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</si>
  <si>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</si>
  <si>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</si>
  <si>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</si>
  <si>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</si>
  <si>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</si>
  <si>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</si>
  <si>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</si>
  <si>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</si>
  <si>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</si>
  <si>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</si>
  <si>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</si>
  <si>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</si>
  <si>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</si>
  <si>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</si>
  <si>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</si>
  <si>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</si>
  <si>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</si>
  <si>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</si>
  <si>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</si>
  <si>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</si>
  <si>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</si>
  <si>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</si>
  <si>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</si>
  <si>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</si>
  <si>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</si>
  <si>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</si>
  <si>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</si>
  <si>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</si>
  <si>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</si>
  <si>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</si>
  <si>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</si>
  <si>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</si>
  <si>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</si>
  <si>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</si>
  <si>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</si>
  <si>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</si>
  <si>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</si>
  <si>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</si>
  <si>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</si>
  <si>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</si>
  <si>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</si>
  <si>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</si>
  <si>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</si>
  <si>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</si>
  <si>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</si>
  <si>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</si>
  <si>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</si>
  <si>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</si>
  <si>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</si>
  <si>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</si>
  <si>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</si>
  <si>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</si>
  <si>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</si>
  <si>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</si>
  <si>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</si>
  <si>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</si>
  <si>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</si>
  <si>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</si>
  <si>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</si>
  <si>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</si>
  <si>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</si>
  <si>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</si>
  <si>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</si>
  <si>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</si>
  <si>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</si>
  <si>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</si>
  <si>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</si>
  <si>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</si>
  <si>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</si>
  <si>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</si>
  <si>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</si>
  <si>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</si>
  <si>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</si>
  <si>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</si>
  <si>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</si>
  <si>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</si>
  <si>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</si>
  <si>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</si>
  <si>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</si>
  <si>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</si>
  <si>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</si>
  <si>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</si>
  <si>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</si>
  <si>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</si>
  <si>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</si>
  <si>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</si>
  <si>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</si>
  <si>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</si>
  <si>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</si>
  <si>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</si>
  <si>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</si>
  <si>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</si>
  <si>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</si>
  <si>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</si>
  <si>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</si>
  <si>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</si>
  <si>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</si>
  <si>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</si>
  <si>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</si>
  <si>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</si>
  <si>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</si>
  <si>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</si>
  <si>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</si>
  <si>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</si>
  <si>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</si>
  <si>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</si>
  <si>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</si>
  <si>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</si>
  <si>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</si>
  <si>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</si>
  <si>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</si>
  <si>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</si>
  <si>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</si>
  <si>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</si>
  <si>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</si>
  <si>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</si>
  <si>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</si>
  <si>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</si>
  <si>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</si>
  <si>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</si>
  <si>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</si>
  <si>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</si>
  <si>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</si>
  <si>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</si>
  <si>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</si>
  <si>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</si>
  <si>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</si>
  <si>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</si>
  <si>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</si>
  <si>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</si>
  <si>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</si>
  <si>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</si>
  <si>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</si>
  <si>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</si>
  <si>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</si>
  <si>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</si>
  <si>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</si>
  <si>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</si>
  <si>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</si>
  <si>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</si>
  <si>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</si>
  <si>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</si>
  <si>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</si>
  <si>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</si>
  <si>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</si>
  <si>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</si>
  <si>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</si>
  <si>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</si>
  <si>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</si>
  <si>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</si>
  <si>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</si>
  <si>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</si>
  <si>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</si>
  <si>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</si>
  <si>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</si>
  <si>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</si>
  <si>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</si>
  <si>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</si>
  <si>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</si>
  <si>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</si>
  <si>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</si>
  <si>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</si>
  <si>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</si>
  <si>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</si>
  <si>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</si>
  <si>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</si>
  <si>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</si>
  <si>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</si>
  <si>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</si>
  <si>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</si>
  <si>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</si>
  <si>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</si>
  <si>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</si>
  <si>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</si>
  <si>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</si>
  <si>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</si>
  <si>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</si>
  <si>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</si>
  <si>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</si>
  <si>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</si>
  <si>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</si>
  <si>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</si>
  <si>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</si>
  <si>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</si>
  <si>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</si>
  <si>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</si>
  <si>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</si>
  <si>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</si>
  <si>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</si>
  <si>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</si>
  <si>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</si>
  <si>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</si>
  <si>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</si>
  <si>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</si>
  <si>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</si>
  <si>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</si>
  <si>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</si>
  <si>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</si>
  <si>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</si>
  <si>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</si>
  <si>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</si>
  <si>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</si>
  <si>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</si>
  <si>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</si>
  <si>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</si>
  <si>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</si>
  <si>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</si>
  <si>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</si>
  <si>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</si>
  <si>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</si>
  <si>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</si>
  <si>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</si>
  <si>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</si>
  <si>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</si>
  <si>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</si>
  <si>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</si>
  <si>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</si>
  <si>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</si>
  <si>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</si>
  <si>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</si>
  <si>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</si>
  <si>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</si>
  <si>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</si>
  <si>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</si>
  <si>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</si>
  <si>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</si>
  <si>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</si>
  <si>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</si>
  <si>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</si>
  <si>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</si>
  <si>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</si>
  <si>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</si>
  <si>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</si>
  <si>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</si>
  <si>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</si>
  <si>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</si>
  <si>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</si>
  <si>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</si>
  <si>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</si>
  <si>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</si>
  <si>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</si>
  <si>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</si>
  <si>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</si>
  <si>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</si>
  <si>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</si>
  <si>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</si>
  <si>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</si>
  <si>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</si>
  <si>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</si>
  <si>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</si>
  <si>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</si>
  <si>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</si>
  <si>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</si>
  <si>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</si>
  <si>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</si>
  <si>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</si>
  <si>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</si>
  <si>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</si>
  <si>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</si>
  <si>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</si>
  <si>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</si>
  <si>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</si>
  <si>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</si>
  <si>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</si>
  <si>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</si>
  <si>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</si>
  <si>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</si>
  <si>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</si>
  <si>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</si>
  <si>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</si>
  <si>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</si>
  <si>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</si>
  <si>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</si>
  <si>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</si>
  <si>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</si>
  <si>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</si>
  <si>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</si>
  <si>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</si>
  <si>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</si>
  <si>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</si>
  <si>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</si>
  <si>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</si>
  <si>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</si>
  <si>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</si>
  <si>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</si>
  <si>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</si>
  <si>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</si>
  <si>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</si>
  <si>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</si>
  <si>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</si>
  <si>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</si>
  <si>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</si>
  <si>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</si>
  <si>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</si>
  <si>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</si>
  <si>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</si>
  <si>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</si>
  <si>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</si>
  <si>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</si>
  <si>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</si>
  <si>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</si>
  <si>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</si>
  <si>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</si>
  <si>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</si>
  <si>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</si>
  <si>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</si>
  <si>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</si>
  <si>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</si>
  <si>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</si>
  <si>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</si>
  <si>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</si>
  <si>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</si>
  <si>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</si>
  <si>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</si>
  <si>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</si>
  <si>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</si>
  <si>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</si>
  <si>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</si>
  <si>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</si>
  <si>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</si>
  <si>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</si>
  <si>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</si>
  <si>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</si>
  <si>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</si>
  <si>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</si>
  <si>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</si>
  <si>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</si>
  <si>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</si>
  <si>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</si>
  <si>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</si>
  <si>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</si>
  <si>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</si>
  <si>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</si>
  <si>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</si>
  <si>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</si>
  <si>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</si>
  <si>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</si>
  <si>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</si>
  <si>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</si>
  <si>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</si>
  <si>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</si>
  <si>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</si>
  <si>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</si>
  <si>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</si>
  <si>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</si>
  <si>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</si>
  <si>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</si>
  <si>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</si>
  <si>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</si>
  <si>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</si>
  <si>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</si>
  <si>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</si>
  <si>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</si>
  <si>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</si>
  <si>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</si>
  <si>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</si>
  <si>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</si>
  <si>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</si>
  <si>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</si>
  <si>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</si>
  <si>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</si>
  <si>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</si>
  <si>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</si>
  <si>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</si>
  <si>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</si>
  <si>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</si>
  <si>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</si>
  <si>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</si>
  <si>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</si>
  <si>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</si>
  <si>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</si>
  <si>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</si>
  <si>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</si>
  <si>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</si>
  <si>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</si>
  <si>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</si>
  <si>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</si>
  <si>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</si>
  <si>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</si>
  <si>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</si>
  <si>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</si>
  <si>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</si>
  <si>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</si>
  <si>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</si>
  <si>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</si>
  <si>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</si>
  <si>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</si>
  <si>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</si>
  <si>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</si>
  <si>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</si>
  <si>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</si>
  <si>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</si>
  <si>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</si>
  <si>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</si>
  <si>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</si>
  <si>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</si>
  <si>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</si>
  <si>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</si>
  <si>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</si>
  <si>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</si>
  <si>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</si>
  <si>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</si>
  <si>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</si>
  <si>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</si>
  <si>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</si>
  <si>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</si>
  <si>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</si>
  <si>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</si>
  <si>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</si>
  <si>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</si>
  <si>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</si>
  <si>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</si>
  <si>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</si>
  <si>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</si>
  <si>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</si>
  <si>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</si>
  <si>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</si>
  <si>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</si>
  <si>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</si>
  <si>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</si>
  <si>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</si>
  <si>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</si>
  <si>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</si>
  <si>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</si>
  <si>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</si>
  <si>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</si>
  <si>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</si>
  <si>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</si>
  <si>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</si>
  <si>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</si>
  <si>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</si>
  <si>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</si>
  <si>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</si>
  <si>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</si>
  <si>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</si>
  <si>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</si>
  <si>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</si>
  <si>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</si>
  <si>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</si>
  <si>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</si>
  <si>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</si>
  <si>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</si>
  <si>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</si>
  <si>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</si>
  <si>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</si>
  <si>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</si>
  <si>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</si>
  <si>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</si>
  <si>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</si>
  <si>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</si>
  <si>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</si>
  <si>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</si>
  <si>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</si>
  <si>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</si>
  <si>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</si>
  <si>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</si>
  <si>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</si>
  <si>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</si>
  <si>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</si>
  <si>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</si>
  <si>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</si>
  <si>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</si>
  <si>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</si>
  <si>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</si>
  <si>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</si>
  <si>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</si>
  <si>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</si>
  <si>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</si>
  <si>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</si>
  <si>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</si>
  <si>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</si>
  <si>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</si>
  <si>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</si>
  <si>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</si>
  <si>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</si>
  <si>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</si>
  <si>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</si>
  <si>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</si>
  <si>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</si>
  <si>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</si>
  <si>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</si>
  <si>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</si>
  <si>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</si>
  <si>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</si>
  <si>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</si>
  <si>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</si>
  <si>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</si>
  <si>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</si>
  <si>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</si>
  <si>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</si>
  <si>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</si>
  <si>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</si>
  <si>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</si>
  <si>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</si>
  <si>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</si>
  <si>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</si>
  <si>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</si>
  <si>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</si>
  <si>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</si>
  <si>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</si>
  <si>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</si>
  <si>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</si>
  <si>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</si>
  <si>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</si>
  <si>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</si>
  <si>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</si>
  <si>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</si>
  <si>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</si>
  <si>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</si>
  <si>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</si>
  <si>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</si>
  <si>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</si>
  <si>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</si>
  <si>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</si>
  <si>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</si>
  <si>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</si>
  <si>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</si>
  <si>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</si>
  <si>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</si>
  <si>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</si>
  <si>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</si>
  <si>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</si>
  <si>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</si>
  <si>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</si>
  <si>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</si>
  <si>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</si>
  <si>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</si>
  <si>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</si>
  <si>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</si>
  <si>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</si>
  <si>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</si>
  <si>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</si>
  <si>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</si>
  <si>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</si>
  <si>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</si>
  <si>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</si>
  <si>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</si>
  <si>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</si>
  <si>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</si>
  <si>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</si>
  <si>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</si>
  <si>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</si>
  <si>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</si>
  <si>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</si>
  <si>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</si>
  <si>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</si>
  <si>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</si>
  <si>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</si>
  <si>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</si>
  <si>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</si>
  <si>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</si>
  <si>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</si>
  <si>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</si>
  <si>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</si>
  <si>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</si>
  <si>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</si>
  <si>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</si>
  <si>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</si>
  <si>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</si>
  <si>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</si>
  <si>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</si>
  <si>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</si>
  <si>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</si>
  <si>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</si>
  <si>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</si>
  <si>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</si>
  <si>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</si>
  <si>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</si>
  <si>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</si>
  <si>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</si>
  <si>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</si>
  <si>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</si>
  <si>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</si>
  <si>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</si>
  <si>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</si>
  <si>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</si>
  <si>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</si>
  <si>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</si>
  <si>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</si>
  <si>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</si>
  <si>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</si>
  <si>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</si>
  <si>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</si>
  <si>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</si>
  <si>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</si>
  <si>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</si>
  <si>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</si>
  <si>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</si>
  <si>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</si>
  <si>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</si>
  <si>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</si>
  <si>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</si>
  <si>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</si>
  <si>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</si>
  <si>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</si>
  <si>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</si>
  <si>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</si>
  <si>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</si>
  <si>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</si>
  <si>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</si>
  <si>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</si>
  <si>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</si>
  <si>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</si>
  <si>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</si>
  <si>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</si>
  <si>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</si>
  <si>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</si>
  <si>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</si>
  <si>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</si>
  <si>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</si>
  <si>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</si>
  <si>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</si>
  <si>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</si>
  <si>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</si>
  <si>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</si>
  <si>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</si>
  <si>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</si>
  <si>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</si>
  <si>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</si>
  <si>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</si>
  <si>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</si>
  <si>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</si>
  <si>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</si>
  <si>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</si>
  <si>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</si>
  <si>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</si>
  <si>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</si>
  <si>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</si>
  <si>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</si>
  <si>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</si>
  <si>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</si>
  <si>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</si>
  <si>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</si>
  <si>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</si>
  <si>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</si>
  <si>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</si>
  <si>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</si>
  <si>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</si>
  <si>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</si>
  <si>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</si>
  <si>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</si>
  <si>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</si>
  <si>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</si>
  <si>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</si>
  <si>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</si>
  <si>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</si>
  <si>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</si>
  <si>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</si>
  <si>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</si>
  <si>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</si>
  <si>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</si>
  <si>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</si>
  <si>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</si>
  <si>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</si>
  <si>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</si>
  <si>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</si>
  <si>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</si>
  <si>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</si>
  <si>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</si>
  <si>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</si>
  <si>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</si>
  <si>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</si>
  <si>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</si>
  <si>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</si>
  <si>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</si>
  <si>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</si>
  <si>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</si>
  <si>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</si>
  <si>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</si>
  <si>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</si>
  <si>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</si>
  <si>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</si>
  <si>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</si>
  <si>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</si>
  <si>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</si>
  <si>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</si>
  <si>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</si>
  <si>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</si>
  <si>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</si>
  <si>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</si>
  <si>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</si>
  <si>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</si>
  <si>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</si>
  <si>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</si>
  <si>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</si>
  <si>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</si>
  <si>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</si>
  <si>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</si>
  <si>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</si>
  <si>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</si>
  <si>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</si>
  <si>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</si>
  <si>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</si>
  <si>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</si>
  <si>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</si>
  <si>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</si>
  <si>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</si>
  <si>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</si>
  <si>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</si>
  <si>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</si>
  <si>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</si>
  <si>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</si>
  <si>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</si>
  <si>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</si>
  <si>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</si>
  <si>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</si>
  <si>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</si>
  <si>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</si>
  <si>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</si>
  <si>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</si>
  <si>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</si>
  <si>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</si>
  <si>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</si>
  <si>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</si>
  <si>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DAVORINA TRSTENJAKA</t>
  </si>
  <si>
    <t>ŠKOLSKA 9</t>
  </si>
  <si>
    <t>TOMISLAV DEVEĐIJA</t>
  </si>
  <si>
    <t>044811803</t>
  </si>
  <si>
    <t>044811806</t>
  </si>
  <si>
    <t>skola@os-dtrstenjaka-hrkostajnica.skole.hr</t>
  </si>
  <si>
    <t>MEDINA OMEROVIĆ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</si>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</sst>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79" fillId="3" borderId="123" xfId="6" applyNumberFormat="1" applyFont="1" applyFill="1" applyBorder="1" applyAlignment="1" applyProtection="1">
      <alignment horizontal="center" vertical="center" wrapText="1"/>
      <protection hidden="1"/>
    </xf>
    <xf numFmtId="0" fontId="79" fillId="3" borderId="123"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6583544</v>
      </c>
      <c r="D2" s="63">
        <f>PRRAS!E12</f>
        <v>6584270</v>
      </c>
      <c r="E2" s="63"/>
      <c r="F2" s="63"/>
      <c r="G2" s="64">
        <f t="shared" ref="G2:G65" si="0">(B2/1000)*(C2*1+D2*2)</f>
        <v>19752.083999999999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11523</v>
      </c>
      <c r="L10" s="50">
        <f>INT(VALUE(RefStr!B6))</f>
        <v>11523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03084469</v>
      </c>
      <c r="L11" s="50">
        <f>INT(VALUE(RefStr!B8))</f>
        <v>3084469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DAVORINA TRSTENJAKA</v>
      </c>
      <c r="L12" s="50">
        <f>LEN(Skriveni!K12)</f>
        <v>33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44430</v>
      </c>
      <c r="L13" s="50">
        <f>INT(VALUE(RefStr!B12))</f>
        <v>44430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HRVATSKA KOSTAJNICA</v>
      </c>
      <c r="L14" s="50">
        <f>LEN(Skriveni!K14)</f>
        <v>19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ŠKOLSKA 9</v>
      </c>
      <c r="L15" s="50">
        <f>LEN(Skriveni!K15)</f>
        <v>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150</v>
      </c>
      <c r="L19" s="50">
        <f>INT(VALUE(RefStr!B22))</f>
        <v>150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03</v>
      </c>
      <c r="L20" s="50">
        <f>IF(ISERROR(RefStr!H2),0,INT(VALUE(RefStr!H2)))</f>
        <v>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29265221279</v>
      </c>
      <c r="L21" s="50">
        <f>INT(VALUE(RefStr!K14))</f>
        <v>29265221279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TOMISLAV DEVEĐIJA</v>
      </c>
      <c r="L22" s="50">
        <f>LEN(RefStr!H25)</f>
        <v>17</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044811803</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044811806</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skola@os-dtrstenjaka-hrkostajnica.skole.hr</v>
      </c>
      <c r="L25" s="50">
        <f>LEN(RefStr!H29)</f>
        <v>42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skola@os-dtrstenjaka-hrkostajnica.skole.hr</v>
      </c>
      <c r="L26" s="50">
        <f>LEN(RefStr!H31)</f>
        <v>42</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MEDINA OMEROVIĆ</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94.496.333,71</v>
      </c>
      <c r="L28" s="50">
        <f>SUM(G2:G1561)</f>
        <v>94496333.707000017</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79687927.534999982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4792462.4119999995</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9365039.0760000013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163.702</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650740.98200000008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4418211</v>
      </c>
      <c r="D46" s="58">
        <f>PRRAS!E56</f>
        <v>4551301</v>
      </c>
      <c r="E46" s="58">
        <v>0</v>
      </c>
      <c r="F46" s="58">
        <v>0</v>
      </c>
      <c r="G46" s="59">
        <f t="shared" si="0"/>
        <v>608436.58499999996</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4418211</v>
      </c>
      <c r="D64" s="58">
        <f>PRRAS!E74</f>
        <v>4545840</v>
      </c>
      <c r="E64" s="58">
        <v>0</v>
      </c>
      <c r="F64" s="58">
        <v>0</v>
      </c>
      <c r="G64" s="59">
        <f t="shared" si="0"/>
        <v>851123.13300000003</v>
      </c>
      <c r="H64" s="59">
        <f t="shared" si="1"/>
        <v>0</v>
      </c>
      <c r="I64" s="60">
        <v>0</v>
      </c>
    </row>
    <row r="65" spans="1:9" x14ac:dyDescent="0.2">
      <c r="A65" s="57">
        <v>151</v>
      </c>
      <c r="B65" s="58">
        <f>PRRAS!C75</f>
        <v>64</v>
      </c>
      <c r="C65" s="58">
        <f>PRRAS!D75</f>
        <v>4410711</v>
      </c>
      <c r="D65" s="58">
        <f>PRRAS!E75</f>
        <v>4487553</v>
      </c>
      <c r="E65" s="58">
        <v>0</v>
      </c>
      <c r="F65" s="58">
        <v>0</v>
      </c>
      <c r="G65" s="59">
        <f t="shared" si="0"/>
        <v>856692.28800000006</v>
      </c>
      <c r="H65" s="59">
        <f t="shared" si="1"/>
        <v>0</v>
      </c>
      <c r="I65" s="60">
        <v>0</v>
      </c>
    </row>
    <row r="66" spans="1:9" x14ac:dyDescent="0.2">
      <c r="A66" s="57">
        <v>151</v>
      </c>
      <c r="B66" s="58">
        <f>PRRAS!C76</f>
        <v>65</v>
      </c>
      <c r="C66" s="58">
        <f>PRRAS!D76</f>
        <v>7500</v>
      </c>
      <c r="D66" s="58">
        <f>PRRAS!E76</f>
        <v>58287</v>
      </c>
      <c r="E66" s="58">
        <v>0</v>
      </c>
      <c r="F66" s="58">
        <v>0</v>
      </c>
      <c r="G66" s="59">
        <f t="shared" ref="G66:G129" si="2">(B66/1000)*(C66*1+D66*2)</f>
        <v>8064.81</v>
      </c>
      <c r="H66" s="59">
        <f t="shared" ref="H66:H129" si="3">ABS(C66-ROUND(C66,0))+ABS(D66-ROUND(D66,0))</f>
        <v>0</v>
      </c>
      <c r="I66" s="60">
        <v>0</v>
      </c>
    </row>
    <row r="67" spans="1:9" x14ac:dyDescent="0.2">
      <c r="A67" s="57">
        <v>151</v>
      </c>
      <c r="B67" s="58">
        <f>PRRAS!C77</f>
        <v>66</v>
      </c>
      <c r="C67" s="58">
        <f>PRRAS!D77</f>
        <v>0</v>
      </c>
      <c r="D67" s="58">
        <f>PRRAS!E77</f>
        <v>5461</v>
      </c>
      <c r="E67" s="58">
        <v>0</v>
      </c>
      <c r="F67" s="58">
        <v>0</v>
      </c>
      <c r="G67" s="59">
        <f t="shared" si="2"/>
        <v>720.85200000000009</v>
      </c>
      <c r="H67" s="59">
        <f t="shared" si="3"/>
        <v>0</v>
      </c>
      <c r="I67" s="60">
        <v>0</v>
      </c>
    </row>
    <row r="68" spans="1:9" x14ac:dyDescent="0.2">
      <c r="A68" s="57">
        <v>151</v>
      </c>
      <c r="B68" s="58">
        <f>PRRAS!C78</f>
        <v>67</v>
      </c>
      <c r="C68" s="58">
        <f>PRRAS!D78</f>
        <v>0</v>
      </c>
      <c r="D68" s="58">
        <f>PRRAS!E78</f>
        <v>5461</v>
      </c>
      <c r="E68" s="58">
        <v>0</v>
      </c>
      <c r="F68" s="58">
        <v>0</v>
      </c>
      <c r="G68" s="59">
        <f t="shared" si="2"/>
        <v>731.774</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4</v>
      </c>
      <c r="D75" s="58">
        <f>PRRAS!E85</f>
        <v>2</v>
      </c>
      <c r="E75" s="58">
        <v>0</v>
      </c>
      <c r="F75" s="58">
        <v>0</v>
      </c>
      <c r="G75" s="59">
        <f t="shared" si="2"/>
        <v>0.59199999999999997</v>
      </c>
      <c r="H75" s="59">
        <f t="shared" si="3"/>
        <v>0</v>
      </c>
      <c r="I75" s="60">
        <v>0</v>
      </c>
    </row>
    <row r="76" spans="1:9" x14ac:dyDescent="0.2">
      <c r="A76" s="57">
        <v>151</v>
      </c>
      <c r="B76" s="58">
        <f>PRRAS!C86</f>
        <v>75</v>
      </c>
      <c r="C76" s="58">
        <f>PRRAS!D86</f>
        <v>4</v>
      </c>
      <c r="D76" s="58">
        <f>PRRAS!E86</f>
        <v>2</v>
      </c>
      <c r="E76" s="58">
        <v>0</v>
      </c>
      <c r="F76" s="58">
        <v>0</v>
      </c>
      <c r="G76" s="59">
        <f t="shared" si="2"/>
        <v>0.6</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4</v>
      </c>
      <c r="D78" s="58">
        <f>PRRAS!E88</f>
        <v>2</v>
      </c>
      <c r="E78" s="58">
        <v>0</v>
      </c>
      <c r="F78" s="58">
        <v>0</v>
      </c>
      <c r="G78" s="59">
        <f t="shared" si="2"/>
        <v>0.61599999999999999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79890</v>
      </c>
      <c r="D106" s="58">
        <f>PRRAS!E116</f>
        <v>85499</v>
      </c>
      <c r="E106" s="58">
        <v>0</v>
      </c>
      <c r="F106" s="58">
        <v>0</v>
      </c>
      <c r="G106" s="59">
        <f t="shared" si="2"/>
        <v>26343.239999999998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79890</v>
      </c>
      <c r="D112" s="58">
        <f>PRRAS!E122</f>
        <v>85499</v>
      </c>
      <c r="E112" s="58">
        <v>0</v>
      </c>
      <c r="F112" s="58">
        <v>0</v>
      </c>
      <c r="G112" s="59">
        <f t="shared" si="2"/>
        <v>27848.567999999999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79890</v>
      </c>
      <c r="D117" s="58">
        <f>PRRAS!E127</f>
        <v>85499</v>
      </c>
      <c r="E117" s="58">
        <v>0</v>
      </c>
      <c r="F117" s="58">
        <v>0</v>
      </c>
      <c r="G117" s="59">
        <f t="shared" si="2"/>
        <v>29103.008000000002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10237</v>
      </c>
      <c r="D124" s="58">
        <f>PRRAS!E134</f>
        <v>7500</v>
      </c>
      <c r="E124" s="58">
        <v>0</v>
      </c>
      <c r="F124" s="58">
        <v>0</v>
      </c>
      <c r="G124" s="59">
        <f t="shared" si="2"/>
        <v>3104.1509999999998</v>
      </c>
      <c r="H124" s="59">
        <f t="shared" si="3"/>
        <v>0</v>
      </c>
      <c r="I124" s="60">
        <v>0</v>
      </c>
    </row>
    <row r="125" spans="1:9" x14ac:dyDescent="0.2">
      <c r="A125" s="57">
        <v>151</v>
      </c>
      <c r="B125" s="58">
        <f>PRRAS!C135</f>
        <v>124</v>
      </c>
      <c r="C125" s="58">
        <f>PRRAS!D135</f>
        <v>4320</v>
      </c>
      <c r="D125" s="58">
        <f>PRRAS!E135</f>
        <v>7500</v>
      </c>
      <c r="E125" s="58">
        <v>0</v>
      </c>
      <c r="F125" s="58">
        <v>0</v>
      </c>
      <c r="G125" s="59">
        <f t="shared" si="2"/>
        <v>2395.6799999999998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4320</v>
      </c>
      <c r="D127" s="58">
        <f>PRRAS!E137</f>
        <v>7500</v>
      </c>
      <c r="E127" s="58">
        <v>0</v>
      </c>
      <c r="F127" s="58">
        <v>0</v>
      </c>
      <c r="G127" s="59">
        <f t="shared" si="2"/>
        <v>2434.3200000000002</v>
      </c>
      <c r="H127" s="59">
        <f t="shared" si="3"/>
        <v>0</v>
      </c>
      <c r="I127" s="60">
        <v>0</v>
      </c>
    </row>
    <row r="128" spans="1:9" x14ac:dyDescent="0.2">
      <c r="A128" s="57">
        <v>151</v>
      </c>
      <c r="B128" s="58">
        <f>PRRAS!C138</f>
        <v>127</v>
      </c>
      <c r="C128" s="58">
        <f>PRRAS!D138</f>
        <v>5917</v>
      </c>
      <c r="D128" s="58">
        <f>PRRAS!E138</f>
        <v>0</v>
      </c>
      <c r="E128" s="58">
        <v>0</v>
      </c>
      <c r="F128" s="58">
        <v>0</v>
      </c>
      <c r="G128" s="59">
        <f t="shared" si="2"/>
        <v>751.45900000000006</v>
      </c>
      <c r="H128" s="59">
        <f t="shared" si="3"/>
        <v>0</v>
      </c>
      <c r="I128" s="60">
        <v>0</v>
      </c>
    </row>
    <row r="129" spans="1:9" x14ac:dyDescent="0.2">
      <c r="A129" s="57">
        <v>151</v>
      </c>
      <c r="B129" s="58">
        <f>PRRAS!C139</f>
        <v>128</v>
      </c>
      <c r="C129" s="58">
        <f>PRRAS!D139</f>
        <v>5917</v>
      </c>
      <c r="D129" s="58">
        <f>PRRAS!E139</f>
        <v>0</v>
      </c>
      <c r="E129" s="58">
        <v>0</v>
      </c>
      <c r="F129" s="58">
        <v>0</v>
      </c>
      <c r="G129" s="59">
        <f t="shared" si="2"/>
        <v>757.37599999999998</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2075202</v>
      </c>
      <c r="D131" s="58">
        <f>PRRAS!E141</f>
        <v>1939968</v>
      </c>
      <c r="E131" s="58">
        <v>0</v>
      </c>
      <c r="F131" s="58">
        <v>0</v>
      </c>
      <c r="G131" s="59">
        <f t="shared" si="4"/>
        <v>774167.94000000006</v>
      </c>
      <c r="H131" s="59">
        <f t="shared" si="5"/>
        <v>0</v>
      </c>
      <c r="I131" s="60">
        <v>0</v>
      </c>
    </row>
    <row r="132" spans="1:9" x14ac:dyDescent="0.2">
      <c r="A132" s="57">
        <v>151</v>
      </c>
      <c r="B132" s="58">
        <f>PRRAS!C142</f>
        <v>131</v>
      </c>
      <c r="C132" s="58">
        <f>PRRAS!D142</f>
        <v>2075202</v>
      </c>
      <c r="D132" s="58">
        <f>PRRAS!E142</f>
        <v>1939968</v>
      </c>
      <c r="E132" s="58">
        <v>0</v>
      </c>
      <c r="F132" s="58">
        <v>0</v>
      </c>
      <c r="G132" s="59">
        <f t="shared" si="4"/>
        <v>780123.07799999998</v>
      </c>
      <c r="H132" s="59">
        <f t="shared" si="5"/>
        <v>0</v>
      </c>
      <c r="I132" s="60">
        <v>0</v>
      </c>
    </row>
    <row r="133" spans="1:9" x14ac:dyDescent="0.2">
      <c r="A133" s="57">
        <v>151</v>
      </c>
      <c r="B133" s="58">
        <f>PRRAS!C143</f>
        <v>132</v>
      </c>
      <c r="C133" s="58">
        <f>PRRAS!D143</f>
        <v>2049162</v>
      </c>
      <c r="D133" s="58">
        <f>PRRAS!E143</f>
        <v>1910695</v>
      </c>
      <c r="E133" s="58">
        <v>0</v>
      </c>
      <c r="F133" s="58">
        <v>0</v>
      </c>
      <c r="G133" s="59">
        <f t="shared" si="4"/>
        <v>774912.86400000006</v>
      </c>
      <c r="H133" s="59">
        <f t="shared" si="5"/>
        <v>0</v>
      </c>
      <c r="I133" s="60">
        <v>0</v>
      </c>
    </row>
    <row r="134" spans="1:9" x14ac:dyDescent="0.2">
      <c r="A134" s="57">
        <v>151</v>
      </c>
      <c r="B134" s="58">
        <f>PRRAS!C144</f>
        <v>133</v>
      </c>
      <c r="C134" s="58">
        <f>PRRAS!D144</f>
        <v>26040</v>
      </c>
      <c r="D134" s="58">
        <f>PRRAS!E144</f>
        <v>29273</v>
      </c>
      <c r="E134" s="58">
        <v>0</v>
      </c>
      <c r="F134" s="58">
        <v>0</v>
      </c>
      <c r="G134" s="59">
        <f t="shared" si="4"/>
        <v>11249.938</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6483448</v>
      </c>
      <c r="D149" s="58">
        <f>PRRAS!E159</f>
        <v>6598977</v>
      </c>
      <c r="E149" s="58">
        <v>0</v>
      </c>
      <c r="F149" s="58">
        <v>0</v>
      </c>
      <c r="G149" s="59">
        <f t="shared" si="4"/>
        <v>2912847.4959999998</v>
      </c>
      <c r="H149" s="59">
        <f t="shared" si="5"/>
        <v>0</v>
      </c>
      <c r="I149" s="60">
        <v>0</v>
      </c>
    </row>
    <row r="150" spans="1:9" x14ac:dyDescent="0.2">
      <c r="A150" s="57">
        <v>151</v>
      </c>
      <c r="B150" s="58">
        <f>PRRAS!C160</f>
        <v>149</v>
      </c>
      <c r="C150" s="58">
        <f>PRRAS!D160</f>
        <v>4074688</v>
      </c>
      <c r="D150" s="58">
        <f>PRRAS!E160</f>
        <v>4280944</v>
      </c>
      <c r="E150" s="58">
        <v>0</v>
      </c>
      <c r="F150" s="58">
        <v>0</v>
      </c>
      <c r="G150" s="59">
        <f t="shared" si="4"/>
        <v>1882849.824</v>
      </c>
      <c r="H150" s="59">
        <f t="shared" si="5"/>
        <v>0</v>
      </c>
      <c r="I150" s="60">
        <v>0</v>
      </c>
    </row>
    <row r="151" spans="1:9" x14ac:dyDescent="0.2">
      <c r="A151" s="57">
        <v>151</v>
      </c>
      <c r="B151" s="58">
        <f>PRRAS!C161</f>
        <v>150</v>
      </c>
      <c r="C151" s="58">
        <f>PRRAS!D161</f>
        <v>3344334</v>
      </c>
      <c r="D151" s="58">
        <f>PRRAS!E161</f>
        <v>3497145</v>
      </c>
      <c r="E151" s="58">
        <v>0</v>
      </c>
      <c r="F151" s="58">
        <v>0</v>
      </c>
      <c r="G151" s="59">
        <f t="shared" si="4"/>
        <v>1550793.5999999999</v>
      </c>
      <c r="H151" s="59">
        <f t="shared" si="5"/>
        <v>0</v>
      </c>
      <c r="I151" s="60">
        <v>0</v>
      </c>
    </row>
    <row r="152" spans="1:9" x14ac:dyDescent="0.2">
      <c r="A152" s="57">
        <v>151</v>
      </c>
      <c r="B152" s="58">
        <f>PRRAS!C162</f>
        <v>151</v>
      </c>
      <c r="C152" s="58">
        <f>PRRAS!D162</f>
        <v>3344334</v>
      </c>
      <c r="D152" s="58">
        <f>PRRAS!E162</f>
        <v>3497145</v>
      </c>
      <c r="E152" s="58">
        <v>0</v>
      </c>
      <c r="F152" s="58">
        <v>0</v>
      </c>
      <c r="G152" s="59">
        <f t="shared" si="4"/>
        <v>1561132.2239999999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155128</v>
      </c>
      <c r="D156" s="58">
        <f>PRRAS!E166</f>
        <v>181921</v>
      </c>
      <c r="E156" s="58">
        <v>0</v>
      </c>
      <c r="F156" s="58">
        <v>0</v>
      </c>
      <c r="G156" s="59">
        <f t="shared" si="4"/>
        <v>80440.350000000006</v>
      </c>
      <c r="H156" s="59">
        <f t="shared" si="5"/>
        <v>0</v>
      </c>
      <c r="I156" s="60">
        <v>0</v>
      </c>
    </row>
    <row r="157" spans="1:9" x14ac:dyDescent="0.2">
      <c r="A157" s="57">
        <v>151</v>
      </c>
      <c r="B157" s="58">
        <f>PRRAS!C167</f>
        <v>156</v>
      </c>
      <c r="C157" s="58">
        <f>PRRAS!D167</f>
        <v>575226</v>
      </c>
      <c r="D157" s="58">
        <f>PRRAS!E167</f>
        <v>601878</v>
      </c>
      <c r="E157" s="58">
        <v>0</v>
      </c>
      <c r="F157" s="58">
        <v>0</v>
      </c>
      <c r="G157" s="59">
        <f t="shared" si="4"/>
        <v>277521.19199999998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518372</v>
      </c>
      <c r="D159" s="58">
        <f>PRRAS!E169</f>
        <v>542584</v>
      </c>
      <c r="E159" s="58">
        <v>0</v>
      </c>
      <c r="F159" s="58">
        <v>0</v>
      </c>
      <c r="G159" s="59">
        <f t="shared" si="4"/>
        <v>253359.32</v>
      </c>
      <c r="H159" s="59">
        <f t="shared" si="5"/>
        <v>0</v>
      </c>
      <c r="I159" s="60">
        <v>0</v>
      </c>
    </row>
    <row r="160" spans="1:9" x14ac:dyDescent="0.2">
      <c r="A160" s="57">
        <v>151</v>
      </c>
      <c r="B160" s="58">
        <f>PRRAS!C170</f>
        <v>159</v>
      </c>
      <c r="C160" s="58">
        <f>PRRAS!D170</f>
        <v>56854</v>
      </c>
      <c r="D160" s="58">
        <f>PRRAS!E170</f>
        <v>59294</v>
      </c>
      <c r="E160" s="58">
        <v>0</v>
      </c>
      <c r="F160" s="58">
        <v>0</v>
      </c>
      <c r="G160" s="59">
        <f t="shared" si="4"/>
        <v>27895.278000000002</v>
      </c>
      <c r="H160" s="59">
        <f t="shared" si="5"/>
        <v>0</v>
      </c>
      <c r="I160" s="60">
        <v>0</v>
      </c>
    </row>
    <row r="161" spans="1:9" x14ac:dyDescent="0.2">
      <c r="A161" s="57">
        <v>151</v>
      </c>
      <c r="B161" s="58">
        <f>PRRAS!C171</f>
        <v>160</v>
      </c>
      <c r="C161" s="58">
        <f>PRRAS!D171</f>
        <v>2406140</v>
      </c>
      <c r="D161" s="58">
        <f>PRRAS!E171</f>
        <v>2315283</v>
      </c>
      <c r="E161" s="58">
        <v>0</v>
      </c>
      <c r="F161" s="58">
        <v>0</v>
      </c>
      <c r="G161" s="59">
        <f t="shared" si="4"/>
        <v>1125872.96</v>
      </c>
      <c r="H161" s="59">
        <f t="shared" si="5"/>
        <v>0</v>
      </c>
      <c r="I161" s="60">
        <v>0</v>
      </c>
    </row>
    <row r="162" spans="1:9" x14ac:dyDescent="0.2">
      <c r="A162" s="57">
        <v>151</v>
      </c>
      <c r="B162" s="58">
        <f>PRRAS!C172</f>
        <v>161</v>
      </c>
      <c r="C162" s="58">
        <f>PRRAS!D172</f>
        <v>254535</v>
      </c>
      <c r="D162" s="58">
        <f>PRRAS!E172</f>
        <v>225953</v>
      </c>
      <c r="E162" s="58">
        <v>0</v>
      </c>
      <c r="F162" s="58">
        <v>0</v>
      </c>
      <c r="G162" s="59">
        <f t="shared" si="4"/>
        <v>113737.001</v>
      </c>
      <c r="H162" s="59">
        <f t="shared" si="5"/>
        <v>0</v>
      </c>
      <c r="I162" s="60">
        <v>0</v>
      </c>
    </row>
    <row r="163" spans="1:9" x14ac:dyDescent="0.2">
      <c r="A163" s="57">
        <v>151</v>
      </c>
      <c r="B163" s="58">
        <f>PRRAS!C173</f>
        <v>162</v>
      </c>
      <c r="C163" s="58">
        <f>PRRAS!D173</f>
        <v>38335</v>
      </c>
      <c r="D163" s="58">
        <f>PRRAS!E173</f>
        <v>42796</v>
      </c>
      <c r="E163" s="58">
        <v>0</v>
      </c>
      <c r="F163" s="58">
        <v>0</v>
      </c>
      <c r="G163" s="59">
        <f t="shared" si="4"/>
        <v>20076.173999999999</v>
      </c>
      <c r="H163" s="59">
        <f t="shared" si="5"/>
        <v>0</v>
      </c>
      <c r="I163" s="60">
        <v>0</v>
      </c>
    </row>
    <row r="164" spans="1:9" x14ac:dyDescent="0.2">
      <c r="A164" s="57">
        <v>151</v>
      </c>
      <c r="B164" s="58">
        <f>PRRAS!C174</f>
        <v>163</v>
      </c>
      <c r="C164" s="58">
        <f>PRRAS!D174</f>
        <v>214948</v>
      </c>
      <c r="D164" s="58">
        <f>PRRAS!E174</f>
        <v>181890</v>
      </c>
      <c r="E164" s="58">
        <v>0</v>
      </c>
      <c r="F164" s="58">
        <v>0</v>
      </c>
      <c r="G164" s="59">
        <f t="shared" si="4"/>
        <v>94332.664000000004</v>
      </c>
      <c r="H164" s="59">
        <f t="shared" si="5"/>
        <v>0</v>
      </c>
      <c r="I164" s="60">
        <v>0</v>
      </c>
    </row>
    <row r="165" spans="1:9" x14ac:dyDescent="0.2">
      <c r="A165" s="57">
        <v>151</v>
      </c>
      <c r="B165" s="58">
        <f>PRRAS!C175</f>
        <v>164</v>
      </c>
      <c r="C165" s="58">
        <f>PRRAS!D175</f>
        <v>0</v>
      </c>
      <c r="D165" s="58">
        <f>PRRAS!E175</f>
        <v>0</v>
      </c>
      <c r="E165" s="58">
        <v>0</v>
      </c>
      <c r="F165" s="58">
        <v>0</v>
      </c>
      <c r="G165" s="59">
        <f t="shared" si="4"/>
        <v>0</v>
      </c>
      <c r="H165" s="59">
        <f t="shared" si="5"/>
        <v>0</v>
      </c>
      <c r="I165" s="60">
        <v>0</v>
      </c>
    </row>
    <row r="166" spans="1:9" x14ac:dyDescent="0.2">
      <c r="A166" s="57">
        <v>151</v>
      </c>
      <c r="B166" s="58">
        <f>PRRAS!C176</f>
        <v>165</v>
      </c>
      <c r="C166" s="58">
        <f>PRRAS!D176</f>
        <v>1252</v>
      </c>
      <c r="D166" s="58">
        <f>PRRAS!E176</f>
        <v>1267</v>
      </c>
      <c r="E166" s="58">
        <v>0</v>
      </c>
      <c r="F166" s="58">
        <v>0</v>
      </c>
      <c r="G166" s="59">
        <f t="shared" si="4"/>
        <v>624.69000000000005</v>
      </c>
      <c r="H166" s="59">
        <f t="shared" si="5"/>
        <v>0</v>
      </c>
      <c r="I166" s="60">
        <v>0</v>
      </c>
    </row>
    <row r="167" spans="1:9" x14ac:dyDescent="0.2">
      <c r="A167" s="57">
        <v>151</v>
      </c>
      <c r="B167" s="58">
        <f>PRRAS!C177</f>
        <v>166</v>
      </c>
      <c r="C167" s="58">
        <f>PRRAS!D177</f>
        <v>548652</v>
      </c>
      <c r="D167" s="58">
        <f>PRRAS!E177</f>
        <v>427419</v>
      </c>
      <c r="E167" s="58">
        <v>0</v>
      </c>
      <c r="F167" s="58">
        <v>0</v>
      </c>
      <c r="G167" s="59">
        <f t="shared" si="4"/>
        <v>232979.34000000003</v>
      </c>
      <c r="H167" s="59">
        <f t="shared" si="5"/>
        <v>0</v>
      </c>
      <c r="I167" s="60">
        <v>0</v>
      </c>
    </row>
    <row r="168" spans="1:9" x14ac:dyDescent="0.2">
      <c r="A168" s="57">
        <v>151</v>
      </c>
      <c r="B168" s="58">
        <f>PRRAS!C178</f>
        <v>167</v>
      </c>
      <c r="C168" s="58">
        <f>PRRAS!D178</f>
        <v>53704</v>
      </c>
      <c r="D168" s="58">
        <f>PRRAS!E178</f>
        <v>59390</v>
      </c>
      <c r="E168" s="58">
        <v>0</v>
      </c>
      <c r="F168" s="58">
        <v>0</v>
      </c>
      <c r="G168" s="59">
        <f t="shared" si="4"/>
        <v>28804.828000000001</v>
      </c>
      <c r="H168" s="59">
        <f t="shared" si="5"/>
        <v>0</v>
      </c>
      <c r="I168" s="60">
        <v>0</v>
      </c>
    </row>
    <row r="169" spans="1:9" x14ac:dyDescent="0.2">
      <c r="A169" s="57">
        <v>151</v>
      </c>
      <c r="B169" s="58">
        <f>PRRAS!C179</f>
        <v>168</v>
      </c>
      <c r="C169" s="58">
        <f>PRRAS!D179</f>
        <v>174498</v>
      </c>
      <c r="D169" s="58">
        <f>PRRAS!E179</f>
        <v>178381</v>
      </c>
      <c r="E169" s="58">
        <v>0</v>
      </c>
      <c r="F169" s="58">
        <v>0</v>
      </c>
      <c r="G169" s="59">
        <f t="shared" si="4"/>
        <v>89251.680000000008</v>
      </c>
      <c r="H169" s="59">
        <f t="shared" si="5"/>
        <v>0</v>
      </c>
      <c r="I169" s="60">
        <v>0</v>
      </c>
    </row>
    <row r="170" spans="1:9" x14ac:dyDescent="0.2">
      <c r="A170" s="57">
        <v>151</v>
      </c>
      <c r="B170" s="58">
        <f>PRRAS!C180</f>
        <v>169</v>
      </c>
      <c r="C170" s="58">
        <f>PRRAS!D180</f>
        <v>301950</v>
      </c>
      <c r="D170" s="58">
        <f>PRRAS!E180</f>
        <v>168342</v>
      </c>
      <c r="E170" s="58">
        <v>0</v>
      </c>
      <c r="F170" s="58">
        <v>0</v>
      </c>
      <c r="G170" s="59">
        <f t="shared" si="4"/>
        <v>107929.14600000001</v>
      </c>
      <c r="H170" s="59">
        <f t="shared" si="5"/>
        <v>0</v>
      </c>
      <c r="I170" s="60">
        <v>0</v>
      </c>
    </row>
    <row r="171" spans="1:9" x14ac:dyDescent="0.2">
      <c r="A171" s="57">
        <v>151</v>
      </c>
      <c r="B171" s="58">
        <f>PRRAS!C181</f>
        <v>170</v>
      </c>
      <c r="C171" s="58">
        <f>PRRAS!D181</f>
        <v>12000</v>
      </c>
      <c r="D171" s="58">
        <f>PRRAS!E181</f>
        <v>12000</v>
      </c>
      <c r="E171" s="58">
        <v>0</v>
      </c>
      <c r="F171" s="58">
        <v>0</v>
      </c>
      <c r="G171" s="59">
        <f t="shared" si="4"/>
        <v>6120</v>
      </c>
      <c r="H171" s="59">
        <f t="shared" si="5"/>
        <v>0</v>
      </c>
      <c r="I171" s="60">
        <v>0</v>
      </c>
    </row>
    <row r="172" spans="1:9" x14ac:dyDescent="0.2">
      <c r="A172" s="57">
        <v>151</v>
      </c>
      <c r="B172" s="58">
        <f>PRRAS!C182</f>
        <v>171</v>
      </c>
      <c r="C172" s="58">
        <f>PRRAS!D182</f>
        <v>6500</v>
      </c>
      <c r="D172" s="58">
        <f>PRRAS!E182</f>
        <v>9306</v>
      </c>
      <c r="E172" s="58">
        <v>0</v>
      </c>
      <c r="F172" s="58">
        <v>0</v>
      </c>
      <c r="G172" s="59">
        <f t="shared" si="4"/>
        <v>4294.152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1568820</v>
      </c>
      <c r="D175" s="58">
        <f>PRRAS!E185</f>
        <v>1626566</v>
      </c>
      <c r="E175" s="58">
        <v>0</v>
      </c>
      <c r="F175" s="58">
        <v>0</v>
      </c>
      <c r="G175" s="59">
        <f t="shared" si="4"/>
        <v>839019.64799999993</v>
      </c>
      <c r="H175" s="59">
        <f t="shared" si="5"/>
        <v>0</v>
      </c>
      <c r="I175" s="60">
        <v>0</v>
      </c>
    </row>
    <row r="176" spans="1:9" x14ac:dyDescent="0.2">
      <c r="A176" s="57">
        <v>151</v>
      </c>
      <c r="B176" s="58">
        <f>PRRAS!C186</f>
        <v>175</v>
      </c>
      <c r="C176" s="58">
        <f>PRRAS!D186</f>
        <v>1248037</v>
      </c>
      <c r="D176" s="58">
        <f>PRRAS!E186</f>
        <v>1294412</v>
      </c>
      <c r="E176" s="58">
        <v>0</v>
      </c>
      <c r="F176" s="58">
        <v>0</v>
      </c>
      <c r="G176" s="59">
        <f t="shared" si="4"/>
        <v>671450.67499999993</v>
      </c>
      <c r="H176" s="59">
        <f t="shared" si="5"/>
        <v>0</v>
      </c>
      <c r="I176" s="60">
        <v>0</v>
      </c>
    </row>
    <row r="177" spans="1:9" x14ac:dyDescent="0.2">
      <c r="A177" s="57">
        <v>151</v>
      </c>
      <c r="B177" s="58">
        <f>PRRAS!C187</f>
        <v>176</v>
      </c>
      <c r="C177" s="58">
        <f>PRRAS!D187</f>
        <v>218736</v>
      </c>
      <c r="D177" s="58">
        <f>PRRAS!E187</f>
        <v>229120</v>
      </c>
      <c r="E177" s="58">
        <v>0</v>
      </c>
      <c r="F177" s="58">
        <v>0</v>
      </c>
      <c r="G177" s="59">
        <f t="shared" si="4"/>
        <v>119147.776</v>
      </c>
      <c r="H177" s="59">
        <f t="shared" si="5"/>
        <v>0</v>
      </c>
      <c r="I177" s="60">
        <v>0</v>
      </c>
    </row>
    <row r="178" spans="1:9" x14ac:dyDescent="0.2">
      <c r="A178" s="57">
        <v>151</v>
      </c>
      <c r="B178" s="58">
        <f>PRRAS!C188</f>
        <v>177</v>
      </c>
      <c r="C178" s="58">
        <f>PRRAS!D188</f>
        <v>960</v>
      </c>
      <c r="D178" s="58">
        <f>PRRAS!E188</f>
        <v>960</v>
      </c>
      <c r="E178" s="58">
        <v>0</v>
      </c>
      <c r="F178" s="58">
        <v>0</v>
      </c>
      <c r="G178" s="59">
        <f t="shared" si="4"/>
        <v>509.76</v>
      </c>
      <c r="H178" s="59">
        <f t="shared" si="5"/>
        <v>0</v>
      </c>
      <c r="I178" s="60">
        <v>0</v>
      </c>
    </row>
    <row r="179" spans="1:9" x14ac:dyDescent="0.2">
      <c r="A179" s="57">
        <v>151</v>
      </c>
      <c r="B179" s="58">
        <f>PRRAS!C189</f>
        <v>178</v>
      </c>
      <c r="C179" s="58">
        <f>PRRAS!D189</f>
        <v>39000</v>
      </c>
      <c r="D179" s="58">
        <f>PRRAS!E189</f>
        <v>42000</v>
      </c>
      <c r="E179" s="58">
        <v>0</v>
      </c>
      <c r="F179" s="58">
        <v>0</v>
      </c>
      <c r="G179" s="59">
        <f t="shared" si="4"/>
        <v>21894</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10252</v>
      </c>
      <c r="D181" s="58">
        <f>PRRAS!E191</f>
        <v>10000</v>
      </c>
      <c r="E181" s="58">
        <v>0</v>
      </c>
      <c r="F181" s="58">
        <v>0</v>
      </c>
      <c r="G181" s="59">
        <f t="shared" si="4"/>
        <v>5445.36</v>
      </c>
      <c r="H181" s="59">
        <f t="shared" si="5"/>
        <v>0</v>
      </c>
      <c r="I181" s="60">
        <v>0</v>
      </c>
    </row>
    <row r="182" spans="1:9" x14ac:dyDescent="0.2">
      <c r="A182" s="57">
        <v>151</v>
      </c>
      <c r="B182" s="58">
        <f>PRRAS!C192</f>
        <v>181</v>
      </c>
      <c r="C182" s="58">
        <f>PRRAS!D192</f>
        <v>3980</v>
      </c>
      <c r="D182" s="58">
        <f>PRRAS!E192</f>
        <v>7165</v>
      </c>
      <c r="E182" s="58">
        <v>0</v>
      </c>
      <c r="F182" s="58">
        <v>0</v>
      </c>
      <c r="G182" s="59">
        <f t="shared" si="4"/>
        <v>3314.1099999999997</v>
      </c>
      <c r="H182" s="59">
        <f t="shared" si="5"/>
        <v>0</v>
      </c>
      <c r="I182" s="60">
        <v>0</v>
      </c>
    </row>
    <row r="183" spans="1:9" x14ac:dyDescent="0.2">
      <c r="A183" s="57">
        <v>151</v>
      </c>
      <c r="B183" s="58">
        <f>PRRAS!C193</f>
        <v>182</v>
      </c>
      <c r="C183" s="58">
        <f>PRRAS!D193</f>
        <v>8600</v>
      </c>
      <c r="D183" s="58">
        <f>PRRAS!E193</f>
        <v>8600</v>
      </c>
      <c r="E183" s="58">
        <v>0</v>
      </c>
      <c r="F183" s="58">
        <v>0</v>
      </c>
      <c r="G183" s="59">
        <f t="shared" si="4"/>
        <v>4695.5999999999995</v>
      </c>
      <c r="H183" s="59">
        <f t="shared" si="5"/>
        <v>0</v>
      </c>
      <c r="I183" s="60">
        <v>0</v>
      </c>
    </row>
    <row r="184" spans="1:9" x14ac:dyDescent="0.2">
      <c r="A184" s="57">
        <v>151</v>
      </c>
      <c r="B184" s="58">
        <f>PRRAS!C194</f>
        <v>183</v>
      </c>
      <c r="C184" s="58">
        <f>PRRAS!D194</f>
        <v>39255</v>
      </c>
      <c r="D184" s="58">
        <f>PRRAS!E194</f>
        <v>34309</v>
      </c>
      <c r="E184" s="58">
        <v>0</v>
      </c>
      <c r="F184" s="58">
        <v>0</v>
      </c>
      <c r="G184" s="59">
        <f t="shared" si="4"/>
        <v>19740.758999999998</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34133</v>
      </c>
      <c r="D186" s="58">
        <f>PRRAS!E196</f>
        <v>35345</v>
      </c>
      <c r="E186" s="58">
        <v>0</v>
      </c>
      <c r="F186" s="58">
        <v>0</v>
      </c>
      <c r="G186" s="59">
        <f t="shared" si="4"/>
        <v>19392.255000000001</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5000</v>
      </c>
      <c r="D189" s="58">
        <f>PRRAS!E199</f>
        <v>6000</v>
      </c>
      <c r="E189" s="58">
        <v>0</v>
      </c>
      <c r="F189" s="58">
        <v>0</v>
      </c>
      <c r="G189" s="59">
        <f t="shared" si="4"/>
        <v>3196</v>
      </c>
      <c r="H189" s="59">
        <f t="shared" si="5"/>
        <v>0</v>
      </c>
      <c r="I189" s="60">
        <v>0</v>
      </c>
    </row>
    <row r="190" spans="1:9" x14ac:dyDescent="0.2">
      <c r="A190" s="57">
        <v>151</v>
      </c>
      <c r="B190" s="58">
        <f>PRRAS!C200</f>
        <v>189</v>
      </c>
      <c r="C190" s="58">
        <f>PRRAS!D200</f>
        <v>1100</v>
      </c>
      <c r="D190" s="58">
        <f>PRRAS!E200</f>
        <v>1050</v>
      </c>
      <c r="E190" s="58">
        <v>0</v>
      </c>
      <c r="F190" s="58">
        <v>0</v>
      </c>
      <c r="G190" s="59">
        <f t="shared" si="4"/>
        <v>604.79999999999995</v>
      </c>
      <c r="H190" s="59">
        <f t="shared" si="5"/>
        <v>0</v>
      </c>
      <c r="I190" s="60">
        <v>0</v>
      </c>
    </row>
    <row r="191" spans="1:9" x14ac:dyDescent="0.2">
      <c r="A191" s="57">
        <v>151</v>
      </c>
      <c r="B191" s="58">
        <f>PRRAS!C201</f>
        <v>190</v>
      </c>
      <c r="C191" s="58">
        <f>PRRAS!D201</f>
        <v>20545</v>
      </c>
      <c r="D191" s="58">
        <f>PRRAS!E201</f>
        <v>20540</v>
      </c>
      <c r="E191" s="58">
        <v>0</v>
      </c>
      <c r="F191" s="58">
        <v>0</v>
      </c>
      <c r="G191" s="59">
        <f t="shared" si="4"/>
        <v>11708.75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7488</v>
      </c>
      <c r="D193" s="58">
        <f>PRRAS!E203</f>
        <v>7755</v>
      </c>
      <c r="E193" s="58">
        <v>0</v>
      </c>
      <c r="F193" s="58">
        <v>0</v>
      </c>
      <c r="G193" s="59">
        <f t="shared" si="4"/>
        <v>4415.616</v>
      </c>
      <c r="H193" s="59">
        <f t="shared" si="5"/>
        <v>0</v>
      </c>
      <c r="I193" s="60">
        <v>0</v>
      </c>
    </row>
    <row r="194" spans="1:9" x14ac:dyDescent="0.2">
      <c r="A194" s="57">
        <v>151</v>
      </c>
      <c r="B194" s="58">
        <f>PRRAS!C204</f>
        <v>193</v>
      </c>
      <c r="C194" s="58">
        <f>PRRAS!D204</f>
        <v>2620</v>
      </c>
      <c r="D194" s="58">
        <f>PRRAS!E204</f>
        <v>2750</v>
      </c>
      <c r="E194" s="58">
        <v>0</v>
      </c>
      <c r="F194" s="58">
        <v>0</v>
      </c>
      <c r="G194" s="59">
        <f t="shared" ref="G194:G257" si="6">(B194/1000)*(C194*1+D194*2)</f>
        <v>1567.16</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2620</v>
      </c>
      <c r="D208" s="58">
        <f>PRRAS!E218</f>
        <v>2750</v>
      </c>
      <c r="E208" s="58">
        <v>0</v>
      </c>
      <c r="F208" s="58">
        <v>0</v>
      </c>
      <c r="G208" s="59">
        <f t="shared" si="6"/>
        <v>1680.84</v>
      </c>
      <c r="H208" s="59">
        <f t="shared" si="7"/>
        <v>0</v>
      </c>
      <c r="I208" s="60">
        <v>0</v>
      </c>
    </row>
    <row r="209" spans="1:9" x14ac:dyDescent="0.2">
      <c r="A209" s="57">
        <v>151</v>
      </c>
      <c r="B209" s="58">
        <f>PRRAS!C219</f>
        <v>208</v>
      </c>
      <c r="C209" s="58">
        <f>PRRAS!D219</f>
        <v>2620</v>
      </c>
      <c r="D209" s="58">
        <f>PRRAS!E219</f>
        <v>2750</v>
      </c>
      <c r="E209" s="58">
        <v>0</v>
      </c>
      <c r="F209" s="58">
        <v>0</v>
      </c>
      <c r="G209" s="59">
        <f t="shared" si="6"/>
        <v>1688.9599999999998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6483448</v>
      </c>
      <c r="D282" s="58">
        <f>PRRAS!E292</f>
        <v>6598977</v>
      </c>
      <c r="E282" s="58">
        <v>0</v>
      </c>
      <c r="F282" s="58">
        <v>0</v>
      </c>
      <c r="G282" s="59">
        <f t="shared" si="8"/>
        <v>5530473.9620000003</v>
      </c>
      <c r="H282" s="59">
        <f t="shared" si="9"/>
        <v>0</v>
      </c>
      <c r="I282" s="60">
        <v>0</v>
      </c>
    </row>
    <row r="283" spans="1:9" x14ac:dyDescent="0.2">
      <c r="A283" s="57">
        <v>151</v>
      </c>
      <c r="B283" s="58">
        <f>PRRAS!C293</f>
        <v>282</v>
      </c>
      <c r="C283" s="58">
        <f>PRRAS!D293</f>
        <v>100096</v>
      </c>
      <c r="D283" s="58">
        <f>PRRAS!E293</f>
        <v>0</v>
      </c>
      <c r="E283" s="58">
        <v>0</v>
      </c>
      <c r="F283" s="58">
        <v>0</v>
      </c>
      <c r="G283" s="59">
        <f t="shared" si="8"/>
        <v>28227.071999999996</v>
      </c>
      <c r="H283" s="59">
        <f t="shared" si="9"/>
        <v>0</v>
      </c>
      <c r="I283" s="60">
        <v>0</v>
      </c>
    </row>
    <row r="284" spans="1:9" x14ac:dyDescent="0.2">
      <c r="A284" s="57">
        <v>151</v>
      </c>
      <c r="B284" s="58">
        <f>PRRAS!C294</f>
        <v>283</v>
      </c>
      <c r="C284" s="58">
        <f>PRRAS!D294</f>
        <v>0</v>
      </c>
      <c r="D284" s="58">
        <f>PRRAS!E294</f>
        <v>14707</v>
      </c>
      <c r="E284" s="58">
        <v>0</v>
      </c>
      <c r="F284" s="58">
        <v>0</v>
      </c>
      <c r="G284" s="59">
        <f t="shared" si="8"/>
        <v>8324.1619999999984</v>
      </c>
      <c r="H284" s="59">
        <f t="shared" si="9"/>
        <v>0</v>
      </c>
      <c r="I284" s="60">
        <v>0</v>
      </c>
    </row>
    <row r="285" spans="1:9" x14ac:dyDescent="0.2">
      <c r="A285" s="57">
        <v>151</v>
      </c>
      <c r="B285" s="58">
        <f>PRRAS!C295</f>
        <v>284</v>
      </c>
      <c r="C285" s="58">
        <f>PRRAS!D295</f>
        <v>4579</v>
      </c>
      <c r="D285" s="58">
        <f>PRRAS!E295</f>
        <v>67801</v>
      </c>
      <c r="E285" s="58">
        <v>0</v>
      </c>
      <c r="F285" s="58">
        <v>0</v>
      </c>
      <c r="G285" s="59">
        <f t="shared" si="8"/>
        <v>39811.403999999995</v>
      </c>
      <c r="H285" s="59">
        <f t="shared" si="9"/>
        <v>0</v>
      </c>
      <c r="I285" s="60">
        <v>0</v>
      </c>
    </row>
    <row r="286" spans="1:9" x14ac:dyDescent="0.2">
      <c r="A286" s="57">
        <v>151</v>
      </c>
      <c r="B286" s="58">
        <f>PRRAS!C296</f>
        <v>285</v>
      </c>
      <c r="C286" s="58">
        <f>PRRAS!D296</f>
        <v>3334</v>
      </c>
      <c r="D286" s="58">
        <f>PRRAS!E296</f>
        <v>0</v>
      </c>
      <c r="E286" s="58">
        <v>0</v>
      </c>
      <c r="F286" s="58">
        <v>0</v>
      </c>
      <c r="G286" s="59">
        <f t="shared" si="8"/>
        <v>950.18999999999994</v>
      </c>
      <c r="H286" s="59">
        <f t="shared" si="9"/>
        <v>0</v>
      </c>
      <c r="I286" s="60">
        <v>0</v>
      </c>
    </row>
    <row r="287" spans="1:9" x14ac:dyDescent="0.2">
      <c r="A287" s="57">
        <v>151</v>
      </c>
      <c r="B287" s="58">
        <f>PRRAS!C297</f>
        <v>286</v>
      </c>
      <c r="C287" s="58">
        <f>PRRAS!D297</f>
        <v>3543</v>
      </c>
      <c r="D287" s="58">
        <f>PRRAS!E297</f>
        <v>3344</v>
      </c>
      <c r="E287" s="58">
        <v>0</v>
      </c>
      <c r="F287" s="58">
        <v>0</v>
      </c>
      <c r="G287" s="59">
        <f t="shared" si="8"/>
        <v>2926.0659999999998</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38218</v>
      </c>
      <c r="D342" s="58">
        <f>PRRAS!E353</f>
        <v>139227</v>
      </c>
      <c r="E342" s="58">
        <v>0</v>
      </c>
      <c r="F342" s="58">
        <v>0</v>
      </c>
      <c r="G342" s="59">
        <f t="shared" si="10"/>
        <v>107985.152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38218</v>
      </c>
      <c r="D355" s="58">
        <f>PRRAS!E366</f>
        <v>139227</v>
      </c>
      <c r="E355" s="58">
        <v>0</v>
      </c>
      <c r="F355" s="58">
        <v>0</v>
      </c>
      <c r="G355" s="59">
        <f t="shared" si="10"/>
        <v>112101.88799999999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37130</v>
      </c>
      <c r="D361" s="58">
        <f>PRRAS!E372</f>
        <v>136259</v>
      </c>
      <c r="E361" s="58">
        <v>0</v>
      </c>
      <c r="F361" s="58">
        <v>0</v>
      </c>
      <c r="G361" s="59">
        <f t="shared" si="10"/>
        <v>111473.28</v>
      </c>
      <c r="H361" s="59">
        <f t="shared" si="11"/>
        <v>0</v>
      </c>
      <c r="I361" s="60">
        <v>0</v>
      </c>
    </row>
    <row r="362" spans="1:9" x14ac:dyDescent="0.2">
      <c r="A362" s="57">
        <v>151</v>
      </c>
      <c r="B362" s="58">
        <f>PRRAS!C373</f>
        <v>361</v>
      </c>
      <c r="C362" s="58">
        <f>PRRAS!D373</f>
        <v>7500</v>
      </c>
      <c r="D362" s="58">
        <f>PRRAS!E373</f>
        <v>106986</v>
      </c>
      <c r="E362" s="58">
        <v>0</v>
      </c>
      <c r="F362" s="58">
        <v>0</v>
      </c>
      <c r="G362" s="59">
        <f t="shared" si="10"/>
        <v>79951.391999999993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2131</v>
      </c>
      <c r="D364" s="58">
        <f>PRRAS!E375</f>
        <v>0</v>
      </c>
      <c r="E364" s="58">
        <v>0</v>
      </c>
      <c r="F364" s="58">
        <v>0</v>
      </c>
      <c r="G364" s="59">
        <f t="shared" si="10"/>
        <v>773.553</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8500</v>
      </c>
      <c r="E366" s="58">
        <v>0</v>
      </c>
      <c r="F366" s="58">
        <v>0</v>
      </c>
      <c r="G366" s="59">
        <f t="shared" si="10"/>
        <v>6205</v>
      </c>
      <c r="H366" s="59">
        <f t="shared" si="11"/>
        <v>0</v>
      </c>
      <c r="I366" s="60">
        <v>0</v>
      </c>
    </row>
    <row r="367" spans="1:9" x14ac:dyDescent="0.2">
      <c r="A367" s="57">
        <v>151</v>
      </c>
      <c r="B367" s="58">
        <f>PRRAS!C378</f>
        <v>366</v>
      </c>
      <c r="C367" s="58">
        <f>PRRAS!D378</f>
        <v>25000</v>
      </c>
      <c r="D367" s="58">
        <f>PRRAS!E378</f>
        <v>20773</v>
      </c>
      <c r="E367" s="58">
        <v>0</v>
      </c>
      <c r="F367" s="58">
        <v>0</v>
      </c>
      <c r="G367" s="59">
        <f t="shared" si="10"/>
        <v>24355.835999999999</v>
      </c>
      <c r="H367" s="59">
        <f t="shared" si="11"/>
        <v>0</v>
      </c>
      <c r="I367" s="60">
        <v>0</v>
      </c>
    </row>
    <row r="368" spans="1:9" x14ac:dyDescent="0.2">
      <c r="A368" s="57">
        <v>151</v>
      </c>
      <c r="B368" s="58">
        <f>PRRAS!C379</f>
        <v>367</v>
      </c>
      <c r="C368" s="58">
        <f>PRRAS!D379</f>
        <v>2499</v>
      </c>
      <c r="D368" s="58">
        <f>PRRAS!E379</f>
        <v>0</v>
      </c>
      <c r="E368" s="58">
        <v>0</v>
      </c>
      <c r="F368" s="58">
        <v>0</v>
      </c>
      <c r="G368" s="59">
        <f t="shared" si="10"/>
        <v>917.13300000000004</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1088</v>
      </c>
      <c r="D375" s="58">
        <f>PRRAS!E386</f>
        <v>2968</v>
      </c>
      <c r="E375" s="58">
        <v>0</v>
      </c>
      <c r="F375" s="58">
        <v>0</v>
      </c>
      <c r="G375" s="59">
        <f t="shared" si="10"/>
        <v>2626.9760000000001</v>
      </c>
      <c r="H375" s="59">
        <f t="shared" si="11"/>
        <v>0</v>
      </c>
      <c r="I375" s="60">
        <v>0</v>
      </c>
    </row>
    <row r="376" spans="1:9" x14ac:dyDescent="0.2">
      <c r="A376" s="57">
        <v>151</v>
      </c>
      <c r="B376" s="58">
        <f>PRRAS!C387</f>
        <v>375</v>
      </c>
      <c r="C376" s="58">
        <f>PRRAS!D387</f>
        <v>1088</v>
      </c>
      <c r="D376" s="58">
        <f>PRRAS!E387</f>
        <v>2968</v>
      </c>
      <c r="E376" s="58">
        <v>0</v>
      </c>
      <c r="F376" s="58">
        <v>0</v>
      </c>
      <c r="G376" s="59">
        <f t="shared" si="10"/>
        <v>2634</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38218</v>
      </c>
      <c r="D400" s="58">
        <f>PRRAS!E411</f>
        <v>139227</v>
      </c>
      <c r="E400" s="58">
        <v>0</v>
      </c>
      <c r="F400" s="58">
        <v>0</v>
      </c>
      <c r="G400" s="59">
        <f t="shared" si="12"/>
        <v>126352.12800000001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113474</v>
      </c>
      <c r="D402" s="58">
        <f>PRRAS!E413</f>
        <v>118152</v>
      </c>
      <c r="E402" s="58">
        <v>0</v>
      </c>
      <c r="F402" s="58">
        <v>0</v>
      </c>
      <c r="G402" s="59">
        <f t="shared" si="12"/>
        <v>140260.978</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6583544</v>
      </c>
      <c r="D404" s="58">
        <f>PRRAS!E415</f>
        <v>6584270</v>
      </c>
      <c r="E404" s="58">
        <v>0</v>
      </c>
      <c r="F404" s="58">
        <v>0</v>
      </c>
      <c r="G404" s="59">
        <f t="shared" si="12"/>
        <v>7960089.8520000009</v>
      </c>
      <c r="H404" s="59">
        <f t="shared" si="13"/>
        <v>0</v>
      </c>
      <c r="I404" s="60">
        <v>0</v>
      </c>
    </row>
    <row r="405" spans="1:9" x14ac:dyDescent="0.2">
      <c r="A405" s="57">
        <v>151</v>
      </c>
      <c r="B405" s="58">
        <f>PRRAS!C416</f>
        <v>404</v>
      </c>
      <c r="C405" s="58">
        <f>PRRAS!D416</f>
        <v>6521666</v>
      </c>
      <c r="D405" s="58">
        <f>PRRAS!E416</f>
        <v>6738204</v>
      </c>
      <c r="E405" s="58">
        <v>0</v>
      </c>
      <c r="F405" s="58">
        <v>0</v>
      </c>
      <c r="G405" s="59">
        <f t="shared" si="12"/>
        <v>8079221.8960000006</v>
      </c>
      <c r="H405" s="59">
        <f t="shared" si="13"/>
        <v>0</v>
      </c>
      <c r="I405" s="60">
        <v>0</v>
      </c>
    </row>
    <row r="406" spans="1:9" x14ac:dyDescent="0.2">
      <c r="A406" s="57">
        <v>151</v>
      </c>
      <c r="B406" s="58">
        <f>PRRAS!C417</f>
        <v>405</v>
      </c>
      <c r="C406" s="58">
        <f>PRRAS!D417</f>
        <v>61878</v>
      </c>
      <c r="D406" s="58">
        <f>PRRAS!E417</f>
        <v>0</v>
      </c>
      <c r="E406" s="58">
        <v>0</v>
      </c>
      <c r="F406" s="58">
        <v>0</v>
      </c>
      <c r="G406" s="59">
        <f t="shared" si="12"/>
        <v>25060.59</v>
      </c>
      <c r="H406" s="59">
        <f t="shared" si="13"/>
        <v>0</v>
      </c>
      <c r="I406" s="60">
        <v>0</v>
      </c>
    </row>
    <row r="407" spans="1:9" x14ac:dyDescent="0.2">
      <c r="A407" s="57">
        <v>151</v>
      </c>
      <c r="B407" s="58">
        <f>PRRAS!C418</f>
        <v>406</v>
      </c>
      <c r="C407" s="58">
        <f>PRRAS!D418</f>
        <v>0</v>
      </c>
      <c r="D407" s="58">
        <f>PRRAS!E418</f>
        <v>153934</v>
      </c>
      <c r="E407" s="58">
        <v>0</v>
      </c>
      <c r="F407" s="58">
        <v>0</v>
      </c>
      <c r="G407" s="59">
        <f t="shared" si="12"/>
        <v>124994.40800000001</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112229</v>
      </c>
      <c r="D409" s="58">
        <f>PRRAS!E420</f>
        <v>50351</v>
      </c>
      <c r="E409" s="58">
        <v>0</v>
      </c>
      <c r="F409" s="58">
        <v>0</v>
      </c>
      <c r="G409" s="59">
        <f t="shared" si="12"/>
        <v>86875.847999999998</v>
      </c>
      <c r="H409" s="59">
        <f t="shared" si="13"/>
        <v>0</v>
      </c>
      <c r="I409" s="60">
        <v>0</v>
      </c>
    </row>
    <row r="410" spans="1:9" x14ac:dyDescent="0.2">
      <c r="A410" s="57">
        <v>151</v>
      </c>
      <c r="B410" s="58">
        <f>PRRAS!C421</f>
        <v>409</v>
      </c>
      <c r="C410" s="58">
        <f>PRRAS!D421</f>
        <v>3543</v>
      </c>
      <c r="D410" s="58">
        <f>PRRAS!E421</f>
        <v>3344</v>
      </c>
      <c r="E410" s="58">
        <v>0</v>
      </c>
      <c r="F410" s="58">
        <v>0</v>
      </c>
      <c r="G410" s="59">
        <f t="shared" si="12"/>
        <v>4184.4789999999994</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6583544</v>
      </c>
      <c r="D630" s="58">
        <f>PRRAS!E642</f>
        <v>6584270</v>
      </c>
      <c r="E630" s="58">
        <v>0</v>
      </c>
      <c r="F630" s="58">
        <v>0</v>
      </c>
      <c r="G630" s="59">
        <f t="shared" si="18"/>
        <v>12424060.835999999</v>
      </c>
      <c r="H630" s="59">
        <f t="shared" si="19"/>
        <v>0</v>
      </c>
      <c r="I630" s="60">
        <v>0</v>
      </c>
    </row>
    <row r="631" spans="1:9" x14ac:dyDescent="0.2">
      <c r="A631" s="57">
        <v>151</v>
      </c>
      <c r="B631" s="58">
        <f>PRRAS!C643</f>
        <v>630</v>
      </c>
      <c r="C631" s="58">
        <f>PRRAS!D643</f>
        <v>6521666</v>
      </c>
      <c r="D631" s="58">
        <f>PRRAS!E643</f>
        <v>6738204</v>
      </c>
      <c r="E631" s="58">
        <v>0</v>
      </c>
      <c r="F631" s="58">
        <v>0</v>
      </c>
      <c r="G631" s="59">
        <f t="shared" si="18"/>
        <v>12598786.619999999</v>
      </c>
      <c r="H631" s="59">
        <f t="shared" si="19"/>
        <v>0</v>
      </c>
      <c r="I631" s="60">
        <v>0</v>
      </c>
    </row>
    <row r="632" spans="1:9" x14ac:dyDescent="0.2">
      <c r="A632" s="57">
        <v>151</v>
      </c>
      <c r="B632" s="58">
        <f>PRRAS!C644</f>
        <v>631</v>
      </c>
      <c r="C632" s="58">
        <f>PRRAS!D644</f>
        <v>61878</v>
      </c>
      <c r="D632" s="58">
        <f>PRRAS!E644</f>
        <v>0</v>
      </c>
      <c r="E632" s="58">
        <v>0</v>
      </c>
      <c r="F632" s="58">
        <v>0</v>
      </c>
      <c r="G632" s="59">
        <f t="shared" si="18"/>
        <v>39045.018000000004</v>
      </c>
      <c r="H632" s="59">
        <f t="shared" si="19"/>
        <v>0</v>
      </c>
      <c r="I632" s="60">
        <v>0</v>
      </c>
    </row>
    <row r="633" spans="1:9" x14ac:dyDescent="0.2">
      <c r="A633" s="57">
        <v>151</v>
      </c>
      <c r="B633" s="58">
        <f>PRRAS!C645</f>
        <v>632</v>
      </c>
      <c r="C633" s="58">
        <f>PRRAS!D645</f>
        <v>0</v>
      </c>
      <c r="D633" s="58">
        <f>PRRAS!E645</f>
        <v>153934</v>
      </c>
      <c r="E633" s="58">
        <v>0</v>
      </c>
      <c r="F633" s="58">
        <v>0</v>
      </c>
      <c r="G633" s="59">
        <f t="shared" si="18"/>
        <v>194572.576</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112229</v>
      </c>
      <c r="D635" s="58">
        <f>PRRAS!E647</f>
        <v>50351</v>
      </c>
      <c r="E635" s="58">
        <v>0</v>
      </c>
      <c r="F635" s="58">
        <v>0</v>
      </c>
      <c r="G635" s="59">
        <f t="shared" si="18"/>
        <v>134998.25400000002</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50351</v>
      </c>
      <c r="D637" s="58">
        <f>PRRAS!E649</f>
        <v>204285</v>
      </c>
      <c r="E637" s="58">
        <v>0</v>
      </c>
      <c r="F637" s="58">
        <v>0</v>
      </c>
      <c r="G637" s="59">
        <f t="shared" si="18"/>
        <v>291873.75599999999</v>
      </c>
      <c r="H637" s="59">
        <f t="shared" si="19"/>
        <v>0</v>
      </c>
      <c r="I637" s="60">
        <v>0</v>
      </c>
    </row>
    <row r="638" spans="1:9" x14ac:dyDescent="0.2">
      <c r="A638" s="57">
        <v>151</v>
      </c>
      <c r="B638" s="58">
        <f>PRRAS!C650</f>
        <v>637</v>
      </c>
      <c r="C638" s="58">
        <f>PRRAS!D650</f>
        <v>345139</v>
      </c>
      <c r="D638" s="58">
        <f>PRRAS!E650</f>
        <v>372920</v>
      </c>
      <c r="E638" s="58">
        <v>0</v>
      </c>
      <c r="F638" s="58">
        <v>0</v>
      </c>
      <c r="G638" s="59">
        <f t="shared" si="18"/>
        <v>694953.62300000002</v>
      </c>
      <c r="H638" s="59">
        <f t="shared" si="19"/>
        <v>0</v>
      </c>
      <c r="I638" s="60">
        <v>0</v>
      </c>
    </row>
    <row r="639" spans="1:9" x14ac:dyDescent="0.2">
      <c r="A639" s="57">
        <v>151</v>
      </c>
      <c r="B639" s="58">
        <f>PRRAS!C652</f>
        <v>638</v>
      </c>
      <c r="C639" s="58">
        <f>PRRAS!D652</f>
        <v>58482</v>
      </c>
      <c r="D639" s="58">
        <f>PRRAS!E652</f>
        <v>87741</v>
      </c>
      <c r="E639" s="58">
        <v>0</v>
      </c>
      <c r="F639" s="58">
        <v>0</v>
      </c>
      <c r="G639" s="59">
        <f t="shared" si="18"/>
        <v>149269.03200000001</v>
      </c>
      <c r="H639" s="59">
        <f t="shared" si="19"/>
        <v>0</v>
      </c>
      <c r="I639" s="60">
        <v>0</v>
      </c>
    </row>
    <row r="640" spans="1:9" x14ac:dyDescent="0.2">
      <c r="A640" s="57">
        <v>151</v>
      </c>
      <c r="B640" s="58">
        <f>PRRAS!C653</f>
        <v>639</v>
      </c>
      <c r="C640" s="58">
        <f>PRRAS!D653</f>
        <v>962489</v>
      </c>
      <c r="D640" s="58">
        <f>PRRAS!E653</f>
        <v>1070169</v>
      </c>
      <c r="E640" s="58">
        <v>0</v>
      </c>
      <c r="F640" s="58">
        <v>0</v>
      </c>
      <c r="G640" s="59">
        <f t="shared" si="18"/>
        <v>1982706.453</v>
      </c>
      <c r="H640" s="59">
        <f t="shared" si="19"/>
        <v>0</v>
      </c>
      <c r="I640" s="60">
        <v>0</v>
      </c>
    </row>
    <row r="641" spans="1:9" x14ac:dyDescent="0.2">
      <c r="A641" s="57">
        <v>151</v>
      </c>
      <c r="B641" s="58">
        <f>PRRAS!C654</f>
        <v>640</v>
      </c>
      <c r="C641" s="58">
        <f>PRRAS!D654</f>
        <v>933230</v>
      </c>
      <c r="D641" s="58">
        <f>PRRAS!E654</f>
        <v>932253</v>
      </c>
      <c r="E641" s="58">
        <v>0</v>
      </c>
      <c r="F641" s="58">
        <v>0</v>
      </c>
      <c r="G641" s="59">
        <f t="shared" si="18"/>
        <v>1790551.04</v>
      </c>
      <c r="H641" s="59">
        <f t="shared" si="19"/>
        <v>0</v>
      </c>
      <c r="I641" s="60">
        <v>0</v>
      </c>
    </row>
    <row r="642" spans="1:9" x14ac:dyDescent="0.2">
      <c r="A642" s="57">
        <v>151</v>
      </c>
      <c r="B642" s="58">
        <f>PRRAS!C655</f>
        <v>641</v>
      </c>
      <c r="C642" s="58">
        <f>PRRAS!D655</f>
        <v>87741</v>
      </c>
      <c r="D642" s="58">
        <f>PRRAS!E655</f>
        <v>225657</v>
      </c>
      <c r="E642" s="58">
        <v>0</v>
      </c>
      <c r="F642" s="58">
        <v>0</v>
      </c>
      <c r="G642" s="59">
        <f t="shared" ref="G642:G705" si="20">(B642/1000)*(C642*1+D642*2)</f>
        <v>345534.255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48</v>
      </c>
      <c r="D644" s="58">
        <f>PRRAS!E657</f>
        <v>50</v>
      </c>
      <c r="E644" s="58">
        <v>0</v>
      </c>
      <c r="F644" s="58">
        <v>0</v>
      </c>
      <c r="G644" s="59">
        <f t="shared" si="20"/>
        <v>95.164000000000001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35</v>
      </c>
      <c r="D646" s="58">
        <f>PRRAS!E659</f>
        <v>35</v>
      </c>
      <c r="E646" s="58">
        <v>0</v>
      </c>
      <c r="F646" s="58">
        <v>0</v>
      </c>
      <c r="G646" s="59">
        <f t="shared" si="20"/>
        <v>67.725000000000009</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4371238</v>
      </c>
      <c r="D665" s="58">
        <f>PRRAS!E678</f>
        <v>4468713</v>
      </c>
      <c r="E665" s="58">
        <v>0</v>
      </c>
      <c r="F665" s="58">
        <v>0</v>
      </c>
      <c r="G665" s="59">
        <f t="shared" si="20"/>
        <v>8836952.8959999997</v>
      </c>
      <c r="H665" s="59">
        <f t="shared" si="21"/>
        <v>0</v>
      </c>
      <c r="I665" s="60">
        <v>0</v>
      </c>
    </row>
    <row r="666" spans="1:9" x14ac:dyDescent="0.2">
      <c r="A666" s="57">
        <v>151</v>
      </c>
      <c r="B666" s="58">
        <f>PRRAS!C679</f>
        <v>665</v>
      </c>
      <c r="C666" s="58">
        <f>PRRAS!D679</f>
        <v>39472</v>
      </c>
      <c r="D666" s="58">
        <f>PRRAS!E679</f>
        <v>18840</v>
      </c>
      <c r="E666" s="58">
        <v>0</v>
      </c>
      <c r="F666" s="58">
        <v>0</v>
      </c>
      <c r="G666" s="59">
        <f t="shared" si="20"/>
        <v>51306.080000000002</v>
      </c>
      <c r="H666" s="59">
        <f t="shared" si="21"/>
        <v>0</v>
      </c>
      <c r="I666" s="60">
        <v>0</v>
      </c>
    </row>
    <row r="667" spans="1:9" x14ac:dyDescent="0.2">
      <c r="A667" s="57">
        <v>151</v>
      </c>
      <c r="B667" s="58">
        <f>PRRAS!C680</f>
        <v>666</v>
      </c>
      <c r="C667" s="58">
        <f>PRRAS!D680</f>
        <v>7500</v>
      </c>
      <c r="D667" s="58">
        <f>PRRAS!E680</f>
        <v>58287</v>
      </c>
      <c r="E667" s="58">
        <v>0</v>
      </c>
      <c r="F667" s="58">
        <v>0</v>
      </c>
      <c r="G667" s="59">
        <f t="shared" si="20"/>
        <v>82633.284</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5460</v>
      </c>
      <c r="E669" s="58">
        <v>0</v>
      </c>
      <c r="F669" s="58">
        <v>0</v>
      </c>
      <c r="G669" s="59">
        <f t="shared" si="20"/>
        <v>7294.56</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67957</v>
      </c>
      <c r="D685" s="58">
        <f>PRRAS!E698</f>
        <v>62509</v>
      </c>
      <c r="E685" s="58">
        <v>0</v>
      </c>
      <c r="F685" s="58">
        <v>0</v>
      </c>
      <c r="G685" s="59">
        <f t="shared" si="20"/>
        <v>131994.90000000002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16858</v>
      </c>
      <c r="D689" s="58">
        <f>PRRAS!E702</f>
        <v>17448</v>
      </c>
      <c r="E689" s="58">
        <v>0</v>
      </c>
      <c r="F689" s="58">
        <v>0</v>
      </c>
      <c r="G689" s="59">
        <f t="shared" si="20"/>
        <v>35606.752</v>
      </c>
      <c r="H689" s="59">
        <f t="shared" si="21"/>
        <v>0</v>
      </c>
      <c r="I689" s="60">
        <v>0</v>
      </c>
    </row>
    <row r="690" spans="1:9" x14ac:dyDescent="0.2">
      <c r="A690" s="57">
        <v>151</v>
      </c>
      <c r="B690" s="58">
        <f>PRRAS!C703</f>
        <v>689</v>
      </c>
      <c r="C690" s="58">
        <f>PRRAS!D703</f>
        <v>214948</v>
      </c>
      <c r="D690" s="58">
        <f>PRRAS!E703</f>
        <v>181890</v>
      </c>
      <c r="E690" s="58">
        <v>0</v>
      </c>
      <c r="F690" s="58">
        <v>0</v>
      </c>
      <c r="G690" s="59">
        <f t="shared" si="20"/>
        <v>398743.59199999995</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4932</v>
      </c>
      <c r="D692" s="58">
        <f>PRRAS!E705</f>
        <v>604</v>
      </c>
      <c r="E692" s="58">
        <v>0</v>
      </c>
      <c r="F692" s="58">
        <v>0</v>
      </c>
      <c r="G692" s="59">
        <f t="shared" si="20"/>
        <v>4242.74</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4915</v>
      </c>
      <c r="E694" s="58">
        <v>0</v>
      </c>
      <c r="F694" s="58">
        <v>0</v>
      </c>
      <c r="G694" s="59">
        <f t="shared" si="20"/>
        <v>6812.19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991791</v>
      </c>
      <c r="D977" s="63">
        <f>Bil!E12</f>
        <v>1225476</v>
      </c>
      <c r="E977" s="63">
        <v>0</v>
      </c>
      <c r="F977" s="63">
        <v>0</v>
      </c>
      <c r="G977" s="64">
        <f t="shared" ref="G977:G1040" si="32">B977/1000*C977+B977/500*D977</f>
        <v>3442.7430000000004</v>
      </c>
      <c r="H977" s="64">
        <f t="shared" si="31"/>
        <v>0</v>
      </c>
      <c r="I977" s="65"/>
    </row>
    <row r="978" spans="1:9" x14ac:dyDescent="0.2">
      <c r="A978" s="57">
        <v>152</v>
      </c>
      <c r="B978" s="58">
        <f>Bil!C13</f>
        <v>2</v>
      </c>
      <c r="C978" s="58">
        <f>Bil!D13</f>
        <v>539693</v>
      </c>
      <c r="D978" s="58">
        <f>Bil!E13</f>
        <v>618339</v>
      </c>
      <c r="E978" s="58">
        <v>0</v>
      </c>
      <c r="F978" s="58">
        <v>0</v>
      </c>
      <c r="G978" s="59">
        <f t="shared" si="32"/>
        <v>3552.7420000000002</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539693</v>
      </c>
      <c r="D983" s="58">
        <f>Bil!E18</f>
        <v>618339</v>
      </c>
      <c r="E983" s="58">
        <v>0</v>
      </c>
      <c r="F983" s="58">
        <v>0</v>
      </c>
      <c r="G983" s="59">
        <f t="shared" si="32"/>
        <v>12434.597000000002</v>
      </c>
      <c r="H983" s="59">
        <f t="shared" si="31"/>
        <v>0</v>
      </c>
      <c r="I983" s="60"/>
    </row>
    <row r="984" spans="1:9" x14ac:dyDescent="0.2">
      <c r="A984" s="57">
        <v>152</v>
      </c>
      <c r="B984" s="58">
        <f>Bil!C19</f>
        <v>8</v>
      </c>
      <c r="C984" s="58">
        <f>Bil!D19</f>
        <v>288733</v>
      </c>
      <c r="D984" s="58">
        <f>Bil!E19</f>
        <v>284667</v>
      </c>
      <c r="E984" s="58">
        <v>0</v>
      </c>
      <c r="F984" s="58">
        <v>0</v>
      </c>
      <c r="G984" s="59">
        <f t="shared" si="32"/>
        <v>6864.5360000000001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325333</v>
      </c>
      <c r="D986" s="58">
        <f>Bil!E21</f>
        <v>325333</v>
      </c>
      <c r="E986" s="58">
        <v>0</v>
      </c>
      <c r="F986" s="58">
        <v>0</v>
      </c>
      <c r="G986" s="59">
        <f t="shared" si="32"/>
        <v>9759.99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36600</v>
      </c>
      <c r="D989" s="58">
        <f>Bil!E24</f>
        <v>40666</v>
      </c>
      <c r="E989" s="58">
        <v>0</v>
      </c>
      <c r="F989" s="58">
        <v>0</v>
      </c>
      <c r="G989" s="59">
        <f t="shared" si="32"/>
        <v>1533.116</v>
      </c>
      <c r="H989" s="59">
        <f t="shared" si="31"/>
        <v>0</v>
      </c>
      <c r="I989" s="60"/>
    </row>
    <row r="990" spans="1:9" x14ac:dyDescent="0.2">
      <c r="A990" s="57">
        <v>152</v>
      </c>
      <c r="B990" s="58">
        <f>Bil!C25</f>
        <v>14</v>
      </c>
      <c r="C990" s="58">
        <f>Bil!D25</f>
        <v>146272</v>
      </c>
      <c r="D990" s="58">
        <f>Bil!E25</f>
        <v>226016</v>
      </c>
      <c r="E990" s="58">
        <v>0</v>
      </c>
      <c r="F990" s="58">
        <v>0</v>
      </c>
      <c r="G990" s="59">
        <f t="shared" si="32"/>
        <v>8376.2560000000012</v>
      </c>
      <c r="H990" s="59">
        <f t="shared" si="31"/>
        <v>0</v>
      </c>
      <c r="I990" s="60"/>
    </row>
    <row r="991" spans="1:9" x14ac:dyDescent="0.2">
      <c r="A991" s="57">
        <v>152</v>
      </c>
      <c r="B991" s="58">
        <f>Bil!C26</f>
        <v>15</v>
      </c>
      <c r="C991" s="58">
        <f>Bil!D26</f>
        <v>558709</v>
      </c>
      <c r="D991" s="58">
        <f>Bil!E26</f>
        <v>673136</v>
      </c>
      <c r="E991" s="58">
        <v>0</v>
      </c>
      <c r="F991" s="58">
        <v>0</v>
      </c>
      <c r="G991" s="59">
        <f t="shared" si="32"/>
        <v>28574.714999999997</v>
      </c>
      <c r="H991" s="59">
        <f t="shared" si="31"/>
        <v>0</v>
      </c>
      <c r="I991" s="60"/>
    </row>
    <row r="992" spans="1:9" x14ac:dyDescent="0.2">
      <c r="A992" s="57">
        <v>152</v>
      </c>
      <c r="B992" s="58">
        <f>Bil!C27</f>
        <v>16</v>
      </c>
      <c r="C992" s="58">
        <f>Bil!D27</f>
        <v>35129</v>
      </c>
      <c r="D992" s="58">
        <f>Bil!E27</f>
        <v>35129</v>
      </c>
      <c r="E992" s="58">
        <v>0</v>
      </c>
      <c r="F992" s="58">
        <v>0</v>
      </c>
      <c r="G992" s="59">
        <f t="shared" si="32"/>
        <v>1686.192</v>
      </c>
      <c r="H992" s="59">
        <f t="shared" si="31"/>
        <v>0</v>
      </c>
      <c r="I992" s="60"/>
    </row>
    <row r="993" spans="1:9" x14ac:dyDescent="0.2">
      <c r="A993" s="57">
        <v>152</v>
      </c>
      <c r="B993" s="58">
        <f>Bil!C28</f>
        <v>17</v>
      </c>
      <c r="C993" s="58">
        <f>Bil!D28</f>
        <v>6113</v>
      </c>
      <c r="D993" s="58">
        <f>Bil!E28</f>
        <v>6113</v>
      </c>
      <c r="E993" s="58">
        <v>0</v>
      </c>
      <c r="F993" s="58">
        <v>0</v>
      </c>
      <c r="G993" s="59">
        <f t="shared" si="32"/>
        <v>311.76300000000003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8500</v>
      </c>
      <c r="D995" s="58">
        <f>Bil!E30</f>
        <v>17000</v>
      </c>
      <c r="E995" s="58">
        <v>0</v>
      </c>
      <c r="F995" s="58">
        <v>0</v>
      </c>
      <c r="G995" s="59">
        <f t="shared" si="32"/>
        <v>807.5</v>
      </c>
      <c r="H995" s="59">
        <f t="shared" si="31"/>
        <v>0</v>
      </c>
      <c r="I995" s="60"/>
    </row>
    <row r="996" spans="1:9" x14ac:dyDescent="0.2">
      <c r="A996" s="57">
        <v>152</v>
      </c>
      <c r="B996" s="58">
        <f>Bil!C31</f>
        <v>20</v>
      </c>
      <c r="C996" s="58">
        <f>Bil!D31</f>
        <v>83630</v>
      </c>
      <c r="D996" s="58">
        <f>Bil!E31</f>
        <v>104404</v>
      </c>
      <c r="E996" s="58">
        <v>0</v>
      </c>
      <c r="F996" s="58">
        <v>0</v>
      </c>
      <c r="G996" s="59">
        <f t="shared" si="32"/>
        <v>5848.76</v>
      </c>
      <c r="H996" s="59">
        <f t="shared" si="31"/>
        <v>0</v>
      </c>
      <c r="I996" s="60"/>
    </row>
    <row r="997" spans="1:9" x14ac:dyDescent="0.2">
      <c r="A997" s="57">
        <v>152</v>
      </c>
      <c r="B997" s="58">
        <f>Bil!C32</f>
        <v>21</v>
      </c>
      <c r="C997" s="58">
        <f>Bil!D32</f>
        <v>191453</v>
      </c>
      <c r="D997" s="58">
        <f>Bil!E32</f>
        <v>191453</v>
      </c>
      <c r="E997" s="58">
        <v>0</v>
      </c>
      <c r="F997" s="58">
        <v>0</v>
      </c>
      <c r="G997" s="59">
        <f t="shared" si="32"/>
        <v>12061.539000000001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737262</v>
      </c>
      <c r="D999" s="58">
        <f>Bil!E34</f>
        <v>801219</v>
      </c>
      <c r="E999" s="58">
        <v>0</v>
      </c>
      <c r="F999" s="58">
        <v>0</v>
      </c>
      <c r="G999" s="59">
        <f t="shared" si="32"/>
        <v>53813.1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100052</v>
      </c>
      <c r="D1006" s="58">
        <f>Bil!E41</f>
        <v>103020</v>
      </c>
      <c r="E1006" s="58">
        <v>0</v>
      </c>
      <c r="F1006" s="58">
        <v>0</v>
      </c>
      <c r="G1006" s="59">
        <f t="shared" si="32"/>
        <v>9182.76</v>
      </c>
      <c r="H1006" s="59">
        <f t="shared" si="31"/>
        <v>0</v>
      </c>
      <c r="I1006" s="60"/>
    </row>
    <row r="1007" spans="1:9" x14ac:dyDescent="0.2">
      <c r="A1007" s="57">
        <v>152</v>
      </c>
      <c r="B1007" s="58">
        <f>Bil!C42</f>
        <v>31</v>
      </c>
      <c r="C1007" s="58">
        <f>Bil!D42</f>
        <v>100052</v>
      </c>
      <c r="D1007" s="58">
        <f>Bil!E42</f>
        <v>103020</v>
      </c>
      <c r="E1007" s="58">
        <v>0</v>
      </c>
      <c r="F1007" s="58">
        <v>0</v>
      </c>
      <c r="G1007" s="59">
        <f t="shared" si="32"/>
        <v>9488.851999999999</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4636</v>
      </c>
      <c r="D1016" s="58">
        <f>Bil!E51</f>
        <v>4636</v>
      </c>
      <c r="E1016" s="58">
        <v>0</v>
      </c>
      <c r="F1016" s="58">
        <v>0</v>
      </c>
      <c r="G1016" s="59">
        <f t="shared" si="32"/>
        <v>556.31999999999994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4636</v>
      </c>
      <c r="D1018" s="58">
        <f>Bil!E53</f>
        <v>4636</v>
      </c>
      <c r="E1018" s="58">
        <v>0</v>
      </c>
      <c r="F1018" s="58">
        <v>0</v>
      </c>
      <c r="G1018" s="59">
        <f t="shared" si="32"/>
        <v>584.13600000000008</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282017</v>
      </c>
      <c r="D1025" s="58">
        <f>Bil!E60</f>
        <v>291323</v>
      </c>
      <c r="E1025" s="58">
        <v>0</v>
      </c>
      <c r="F1025" s="58">
        <v>0</v>
      </c>
      <c r="G1025" s="59">
        <f t="shared" si="32"/>
        <v>42368.487000000001</v>
      </c>
      <c r="H1025" s="59">
        <f t="shared" si="31"/>
        <v>0</v>
      </c>
      <c r="I1025" s="60"/>
    </row>
    <row r="1026" spans="1:9" x14ac:dyDescent="0.2">
      <c r="A1026" s="57">
        <v>152</v>
      </c>
      <c r="B1026" s="58">
        <f>Bil!C61</f>
        <v>50</v>
      </c>
      <c r="C1026" s="58">
        <f>Bil!D61</f>
        <v>282017</v>
      </c>
      <c r="D1026" s="58">
        <f>Bil!E61</f>
        <v>291323</v>
      </c>
      <c r="E1026" s="58">
        <v>0</v>
      </c>
      <c r="F1026" s="58">
        <v>0</v>
      </c>
      <c r="G1026" s="59">
        <f t="shared" si="32"/>
        <v>43233.15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452098</v>
      </c>
      <c r="D1039" s="58">
        <f>Bil!E74</f>
        <v>607137</v>
      </c>
      <c r="E1039" s="58">
        <v>0</v>
      </c>
      <c r="F1039" s="58">
        <v>0</v>
      </c>
      <c r="G1039" s="59">
        <f t="shared" si="32"/>
        <v>104981.436</v>
      </c>
      <c r="H1039" s="59">
        <f t="shared" si="33"/>
        <v>0</v>
      </c>
      <c r="I1039" s="60"/>
    </row>
    <row r="1040" spans="1:9" x14ac:dyDescent="0.2">
      <c r="A1040" s="57">
        <v>152</v>
      </c>
      <c r="B1040" s="58">
        <f>Bil!C75</f>
        <v>64</v>
      </c>
      <c r="C1040" s="58">
        <f>Bil!D75</f>
        <v>87741</v>
      </c>
      <c r="D1040" s="58">
        <f>Bil!E75</f>
        <v>225658</v>
      </c>
      <c r="E1040" s="58">
        <v>0</v>
      </c>
      <c r="F1040" s="58">
        <v>0</v>
      </c>
      <c r="G1040" s="59">
        <f t="shared" si="32"/>
        <v>34499.648000000001</v>
      </c>
      <c r="H1040" s="59">
        <f t="shared" si="33"/>
        <v>0</v>
      </c>
      <c r="I1040" s="60"/>
    </row>
    <row r="1041" spans="1:9" x14ac:dyDescent="0.2">
      <c r="A1041" s="57">
        <v>152</v>
      </c>
      <c r="B1041" s="58">
        <f>Bil!C76</f>
        <v>65</v>
      </c>
      <c r="C1041" s="58">
        <f>Bil!D76</f>
        <v>87651</v>
      </c>
      <c r="D1041" s="58">
        <f>Bil!E76</f>
        <v>225384</v>
      </c>
      <c r="E1041" s="58">
        <v>0</v>
      </c>
      <c r="F1041" s="58">
        <v>0</v>
      </c>
      <c r="G1041" s="59">
        <f t="shared" ref="G1041:G1104" si="34">B1041/1000*C1041+B1041/500*D1041</f>
        <v>34997.235000000001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87651</v>
      </c>
      <c r="D1043" s="58">
        <f>Bil!E78</f>
        <v>225384</v>
      </c>
      <c r="E1043" s="58">
        <v>0</v>
      </c>
      <c r="F1043" s="58">
        <v>0</v>
      </c>
      <c r="G1043" s="59">
        <f t="shared" si="34"/>
        <v>36074.073000000004</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90</v>
      </c>
      <c r="D1047" s="58">
        <f>Bil!E82</f>
        <v>274</v>
      </c>
      <c r="E1047" s="58">
        <v>0</v>
      </c>
      <c r="F1047" s="58">
        <v>0</v>
      </c>
      <c r="G1047" s="59">
        <f t="shared" si="34"/>
        <v>45.297999999999995</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15675</v>
      </c>
      <c r="D1049" s="58">
        <f>Bil!E84</f>
        <v>5215</v>
      </c>
      <c r="E1049" s="58">
        <v>0</v>
      </c>
      <c r="F1049" s="58">
        <v>0</v>
      </c>
      <c r="G1049" s="59">
        <f t="shared" si="34"/>
        <v>1905.665</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15675</v>
      </c>
      <c r="D1056" s="58">
        <f>Bil!E91</f>
        <v>5215</v>
      </c>
      <c r="E1056" s="58">
        <v>0</v>
      </c>
      <c r="F1056" s="58">
        <v>0</v>
      </c>
      <c r="G1056" s="59">
        <f t="shared" si="34"/>
        <v>2088.4</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3543</v>
      </c>
      <c r="D1116" s="58">
        <f>Bil!E151</f>
        <v>3344</v>
      </c>
      <c r="E1116" s="58">
        <v>0</v>
      </c>
      <c r="F1116" s="58">
        <v>0</v>
      </c>
      <c r="G1116" s="59">
        <f t="shared" si="36"/>
        <v>1432.3400000000001</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3543</v>
      </c>
      <c r="D1119" s="58">
        <f>Bil!E154</f>
        <v>3344</v>
      </c>
      <c r="E1119" s="58">
        <v>0</v>
      </c>
      <c r="F1119" s="58">
        <v>0</v>
      </c>
      <c r="G1119" s="59">
        <f t="shared" si="36"/>
        <v>1463.0329999999999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648</v>
      </c>
      <c r="D1125" s="58">
        <f>Bil!E160</f>
        <v>650</v>
      </c>
      <c r="E1125" s="58">
        <v>0</v>
      </c>
      <c r="F1125" s="58">
        <v>0</v>
      </c>
      <c r="G1125" s="59">
        <f t="shared" si="36"/>
        <v>290.25199999999995</v>
      </c>
      <c r="H1125" s="59">
        <f t="shared" si="35"/>
        <v>0</v>
      </c>
      <c r="I1125" s="60"/>
    </row>
    <row r="1126" spans="1:9" x14ac:dyDescent="0.2">
      <c r="A1126" s="57">
        <v>152</v>
      </c>
      <c r="B1126" s="58">
        <f>Bil!C161</f>
        <v>150</v>
      </c>
      <c r="C1126" s="58">
        <f>Bil!D161</f>
        <v>2895</v>
      </c>
      <c r="D1126" s="58">
        <f>Bil!E161</f>
        <v>2694</v>
      </c>
      <c r="E1126" s="58">
        <v>0</v>
      </c>
      <c r="F1126" s="58">
        <v>0</v>
      </c>
      <c r="G1126" s="59">
        <f t="shared" si="36"/>
        <v>1242.4499999999998</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345139</v>
      </c>
      <c r="D1134" s="58">
        <f>Bil!E169</f>
        <v>372920</v>
      </c>
      <c r="E1134" s="58">
        <v>0</v>
      </c>
      <c r="F1134" s="58">
        <v>0</v>
      </c>
      <c r="G1134" s="59">
        <f t="shared" si="36"/>
        <v>172374.682</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345139</v>
      </c>
      <c r="D1137" s="58">
        <f>Bil!E172</f>
        <v>372920</v>
      </c>
      <c r="E1137" s="58">
        <v>0</v>
      </c>
      <c r="F1137" s="58">
        <v>0</v>
      </c>
      <c r="G1137" s="59">
        <f t="shared" si="36"/>
        <v>175647.61900000001</v>
      </c>
      <c r="H1137" s="59">
        <f t="shared" si="35"/>
        <v>0</v>
      </c>
      <c r="I1137" s="60"/>
    </row>
    <row r="1138" spans="1:9" x14ac:dyDescent="0.2">
      <c r="A1138" s="57">
        <v>152</v>
      </c>
      <c r="B1138" s="58">
        <f>Bil!C173</f>
        <v>162</v>
      </c>
      <c r="C1138" s="58">
        <f>Bil!D173</f>
        <v>991792</v>
      </c>
      <c r="D1138" s="58">
        <f>Bil!E173</f>
        <v>1225476</v>
      </c>
      <c r="E1138" s="58">
        <v>0</v>
      </c>
      <c r="F1138" s="58">
        <v>0</v>
      </c>
      <c r="G1138" s="59">
        <f t="shared" si="36"/>
        <v>557724.52799999993</v>
      </c>
      <c r="H1138" s="59">
        <f t="shared" si="35"/>
        <v>0</v>
      </c>
      <c r="I1138" s="60"/>
    </row>
    <row r="1139" spans="1:9" x14ac:dyDescent="0.2">
      <c r="A1139" s="57">
        <v>152</v>
      </c>
      <c r="B1139" s="58">
        <f>Bil!C174</f>
        <v>163</v>
      </c>
      <c r="C1139" s="58">
        <f>Bil!D174</f>
        <v>498907</v>
      </c>
      <c r="D1139" s="58">
        <f>Bil!E174</f>
        <v>808078</v>
      </c>
      <c r="E1139" s="58">
        <v>0</v>
      </c>
      <c r="F1139" s="58">
        <v>0</v>
      </c>
      <c r="G1139" s="59">
        <f t="shared" si="36"/>
        <v>344755.26900000003</v>
      </c>
      <c r="H1139" s="59">
        <f t="shared" si="35"/>
        <v>0</v>
      </c>
      <c r="I1139" s="60"/>
    </row>
    <row r="1140" spans="1:9" x14ac:dyDescent="0.2">
      <c r="A1140" s="57">
        <v>152</v>
      </c>
      <c r="B1140" s="58">
        <f>Bil!C175</f>
        <v>164</v>
      </c>
      <c r="C1140" s="58">
        <f>Bil!D175</f>
        <v>498895</v>
      </c>
      <c r="D1140" s="58">
        <f>Bil!E175</f>
        <v>808066</v>
      </c>
      <c r="E1140" s="58">
        <v>0</v>
      </c>
      <c r="F1140" s="58">
        <v>0</v>
      </c>
      <c r="G1140" s="59">
        <f t="shared" si="36"/>
        <v>346864.42799999996</v>
      </c>
      <c r="H1140" s="59">
        <f t="shared" si="35"/>
        <v>0</v>
      </c>
      <c r="I1140" s="60"/>
    </row>
    <row r="1141" spans="1:9" x14ac:dyDescent="0.2">
      <c r="A1141" s="57">
        <v>152</v>
      </c>
      <c r="B1141" s="58">
        <f>Bil!C176</f>
        <v>165</v>
      </c>
      <c r="C1141" s="58">
        <f>Bil!D176</f>
        <v>347017</v>
      </c>
      <c r="D1141" s="58">
        <f>Bil!E176</f>
        <v>361557</v>
      </c>
      <c r="E1141" s="58">
        <v>0</v>
      </c>
      <c r="F1141" s="58">
        <v>0</v>
      </c>
      <c r="G1141" s="59">
        <f t="shared" si="36"/>
        <v>176571.61500000002</v>
      </c>
      <c r="H1141" s="59">
        <f t="shared" si="35"/>
        <v>0</v>
      </c>
      <c r="I1141" s="60"/>
    </row>
    <row r="1142" spans="1:9" x14ac:dyDescent="0.2">
      <c r="A1142" s="57">
        <v>152</v>
      </c>
      <c r="B1142" s="58">
        <f>Bil!C177</f>
        <v>166</v>
      </c>
      <c r="C1142" s="58">
        <f>Bil!D177</f>
        <v>144095</v>
      </c>
      <c r="D1142" s="58">
        <f>Bil!E177</f>
        <v>442275</v>
      </c>
      <c r="E1142" s="58">
        <v>0</v>
      </c>
      <c r="F1142" s="58">
        <v>0</v>
      </c>
      <c r="G1142" s="59">
        <f t="shared" si="36"/>
        <v>170755.07</v>
      </c>
      <c r="H1142" s="59">
        <f t="shared" si="35"/>
        <v>0</v>
      </c>
      <c r="I1142" s="60"/>
    </row>
    <row r="1143" spans="1:9" x14ac:dyDescent="0.2">
      <c r="A1143" s="57">
        <v>152</v>
      </c>
      <c r="B1143" s="58">
        <f>Bil!C178</f>
        <v>167</v>
      </c>
      <c r="C1143" s="58">
        <f>Bil!D178</f>
        <v>191</v>
      </c>
      <c r="D1143" s="58">
        <f>Bil!E178</f>
        <v>362</v>
      </c>
      <c r="E1143" s="58">
        <v>0</v>
      </c>
      <c r="F1143" s="58">
        <v>0</v>
      </c>
      <c r="G1143" s="59">
        <f t="shared" si="36"/>
        <v>152.80500000000001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191</v>
      </c>
      <c r="D1146" s="58">
        <f>Bil!E181</f>
        <v>362</v>
      </c>
      <c r="E1146" s="58">
        <v>0</v>
      </c>
      <c r="F1146" s="58">
        <v>0</v>
      </c>
      <c r="G1146" s="59">
        <f t="shared" si="36"/>
        <v>155.55000000000001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7592</v>
      </c>
      <c r="D1150" s="58">
        <f>Bil!E185</f>
        <v>3872</v>
      </c>
      <c r="E1150" s="58">
        <v>0</v>
      </c>
      <c r="F1150" s="58">
        <v>0</v>
      </c>
      <c r="G1150" s="59">
        <f t="shared" si="36"/>
        <v>2668.4639999999999</v>
      </c>
      <c r="H1150" s="59">
        <f t="shared" si="35"/>
        <v>0</v>
      </c>
      <c r="I1150" s="60"/>
    </row>
    <row r="1151" spans="1:9" x14ac:dyDescent="0.2">
      <c r="A1151" s="57">
        <v>152</v>
      </c>
      <c r="B1151" s="58">
        <f>Bil!C186</f>
        <v>175</v>
      </c>
      <c r="C1151" s="58">
        <f>Bil!D186</f>
        <v>12</v>
      </c>
      <c r="D1151" s="58">
        <f>Bil!E186</f>
        <v>12</v>
      </c>
      <c r="E1151" s="58">
        <v>0</v>
      </c>
      <c r="F1151" s="58">
        <v>0</v>
      </c>
      <c r="G1151" s="59">
        <f t="shared" si="36"/>
        <v>6.2999999999999989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492885</v>
      </c>
      <c r="D1199" s="58">
        <f>Bil!E234</f>
        <v>417398</v>
      </c>
      <c r="E1199" s="58">
        <v>0</v>
      </c>
      <c r="F1199" s="58">
        <v>0</v>
      </c>
      <c r="G1199" s="59">
        <f t="shared" si="38"/>
        <v>296072.86300000001</v>
      </c>
      <c r="H1199" s="59">
        <f t="shared" si="37"/>
        <v>0</v>
      </c>
      <c r="I1199" s="60"/>
    </row>
    <row r="1200" spans="1:9" x14ac:dyDescent="0.2">
      <c r="A1200" s="57">
        <v>152</v>
      </c>
      <c r="B1200" s="58">
        <f>Bil!C235</f>
        <v>224</v>
      </c>
      <c r="C1200" s="58">
        <f>Bil!D235</f>
        <v>539693</v>
      </c>
      <c r="D1200" s="58">
        <f>Bil!E235</f>
        <v>618339</v>
      </c>
      <c r="E1200" s="58">
        <v>0</v>
      </c>
      <c r="F1200" s="58">
        <v>0</v>
      </c>
      <c r="G1200" s="59">
        <f t="shared" si="38"/>
        <v>397907.10400000005</v>
      </c>
      <c r="H1200" s="59">
        <f t="shared" si="37"/>
        <v>0</v>
      </c>
      <c r="I1200" s="60"/>
    </row>
    <row r="1201" spans="1:9" x14ac:dyDescent="0.2">
      <c r="A1201" s="57">
        <v>152</v>
      </c>
      <c r="B1201" s="58">
        <f>Bil!C236</f>
        <v>225</v>
      </c>
      <c r="C1201" s="58">
        <f>Bil!D236</f>
        <v>539693</v>
      </c>
      <c r="D1201" s="58">
        <f>Bil!E236</f>
        <v>618339</v>
      </c>
      <c r="E1201" s="58">
        <v>0</v>
      </c>
      <c r="F1201" s="58">
        <v>0</v>
      </c>
      <c r="G1201" s="59">
        <f t="shared" si="38"/>
        <v>399683.47499999998</v>
      </c>
      <c r="H1201" s="59">
        <f t="shared" si="37"/>
        <v>0</v>
      </c>
      <c r="I1201" s="60"/>
    </row>
    <row r="1202" spans="1:9" x14ac:dyDescent="0.2">
      <c r="A1202" s="57">
        <v>152</v>
      </c>
      <c r="B1202" s="58">
        <f>Bil!C237</f>
        <v>226</v>
      </c>
      <c r="C1202" s="58">
        <f>Bil!D237</f>
        <v>539693</v>
      </c>
      <c r="D1202" s="58">
        <f>Bil!E237</f>
        <v>618339</v>
      </c>
      <c r="E1202" s="58">
        <v>0</v>
      </c>
      <c r="F1202" s="58">
        <v>0</v>
      </c>
      <c r="G1202" s="59">
        <f t="shared" si="38"/>
        <v>401459.84600000002</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67801</v>
      </c>
      <c r="D1208" s="58">
        <f>Bil!E243</f>
        <v>0</v>
      </c>
      <c r="E1208" s="58">
        <v>0</v>
      </c>
      <c r="F1208" s="58">
        <v>0</v>
      </c>
      <c r="G1208" s="59">
        <f t="shared" si="38"/>
        <v>15729.832</v>
      </c>
      <c r="H1208" s="59">
        <f t="shared" si="37"/>
        <v>0</v>
      </c>
      <c r="I1208" s="60"/>
    </row>
    <row r="1209" spans="1:9" x14ac:dyDescent="0.2">
      <c r="A1209" s="57">
        <v>152</v>
      </c>
      <c r="B1209" s="58">
        <f>Bil!C244</f>
        <v>233</v>
      </c>
      <c r="C1209" s="58">
        <f>Bil!D244</f>
        <v>67801</v>
      </c>
      <c r="D1209" s="58">
        <f>Bil!E244</f>
        <v>0</v>
      </c>
      <c r="E1209" s="58">
        <v>0</v>
      </c>
      <c r="F1209" s="58">
        <v>0</v>
      </c>
      <c r="G1209" s="59">
        <f t="shared" si="38"/>
        <v>15797.633000000002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118152</v>
      </c>
      <c r="D1212" s="58">
        <f>Bil!E247</f>
        <v>204285</v>
      </c>
      <c r="E1212" s="58">
        <v>0</v>
      </c>
      <c r="F1212" s="58">
        <v>0</v>
      </c>
      <c r="G1212" s="59">
        <f t="shared" si="38"/>
        <v>124306.39199999999</v>
      </c>
      <c r="H1212" s="59">
        <f t="shared" si="37"/>
        <v>0</v>
      </c>
      <c r="I1212" s="60"/>
    </row>
    <row r="1213" spans="1:9" x14ac:dyDescent="0.2">
      <c r="A1213" s="57">
        <v>152</v>
      </c>
      <c r="B1213" s="58">
        <f>Bil!C248</f>
        <v>237</v>
      </c>
      <c r="C1213" s="58">
        <f>Bil!D248</f>
        <v>0</v>
      </c>
      <c r="D1213" s="58">
        <f>Bil!E248</f>
        <v>34466</v>
      </c>
      <c r="E1213" s="58">
        <v>0</v>
      </c>
      <c r="F1213" s="58">
        <v>0</v>
      </c>
      <c r="G1213" s="59">
        <f t="shared" si="38"/>
        <v>16336.884</v>
      </c>
      <c r="H1213" s="59">
        <f t="shared" si="37"/>
        <v>0</v>
      </c>
      <c r="I1213" s="60"/>
    </row>
    <row r="1214" spans="1:9" x14ac:dyDescent="0.2">
      <c r="A1214" s="57">
        <v>152</v>
      </c>
      <c r="B1214" s="58">
        <f>Bil!C249</f>
        <v>238</v>
      </c>
      <c r="C1214" s="58">
        <f>Bil!D249</f>
        <v>118152</v>
      </c>
      <c r="D1214" s="58">
        <f>Bil!E249</f>
        <v>169819</v>
      </c>
      <c r="E1214" s="58">
        <v>0</v>
      </c>
      <c r="F1214" s="58">
        <v>0</v>
      </c>
      <c r="G1214" s="59">
        <f t="shared" si="38"/>
        <v>108954.01999999999</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3543</v>
      </c>
      <c r="D1216" s="58">
        <f>Bil!E251</f>
        <v>3344</v>
      </c>
      <c r="E1216" s="58">
        <v>0</v>
      </c>
      <c r="F1216" s="58">
        <v>0</v>
      </c>
      <c r="G1216" s="59">
        <f t="shared" si="38"/>
        <v>2455.4399999999996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3543</v>
      </c>
      <c r="D1224" s="58">
        <f>Bil!E260</f>
        <v>3344</v>
      </c>
      <c r="E1224" s="58">
        <v>0</v>
      </c>
      <c r="F1224" s="58">
        <v>0</v>
      </c>
      <c r="G1224" s="59">
        <f t="shared" si="38"/>
        <v>2537.288</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15675</v>
      </c>
      <c r="D1228" s="58">
        <f>Bil!E264</f>
        <v>5214</v>
      </c>
      <c r="E1228" s="58">
        <v>0</v>
      </c>
      <c r="F1228" s="58">
        <v>0</v>
      </c>
      <c r="G1228" s="59">
        <f t="shared" si="38"/>
        <v>6577.9560000000001</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1657</v>
      </c>
      <c r="D1251" s="58">
        <f>Bil!E287</f>
        <v>144889</v>
      </c>
      <c r="E1251" s="58">
        <v>0</v>
      </c>
      <c r="F1251" s="58">
        <v>0</v>
      </c>
      <c r="G1251" s="59">
        <f t="shared" si="40"/>
        <v>80144.625000000015</v>
      </c>
      <c r="H1251" s="59">
        <f t="shared" si="39"/>
        <v>0</v>
      </c>
      <c r="I1251" s="60"/>
    </row>
    <row r="1252" spans="1:9" x14ac:dyDescent="0.2">
      <c r="A1252" s="57">
        <v>152</v>
      </c>
      <c r="B1252" s="58">
        <f>Bil!C288</f>
        <v>276</v>
      </c>
      <c r="C1252" s="58">
        <f>Bil!D288</f>
        <v>497239</v>
      </c>
      <c r="D1252" s="58">
        <f>Bil!E288</f>
        <v>663177</v>
      </c>
      <c r="E1252" s="58">
        <v>0</v>
      </c>
      <c r="F1252" s="58">
        <v>0</v>
      </c>
      <c r="G1252" s="59">
        <f t="shared" si="40"/>
        <v>503311.66800000006</v>
      </c>
      <c r="H1252" s="59">
        <f t="shared" si="39"/>
        <v>0</v>
      </c>
      <c r="I1252" s="60"/>
    </row>
    <row r="1253" spans="1:9" x14ac:dyDescent="0.2">
      <c r="A1253" s="57">
        <v>152</v>
      </c>
      <c r="B1253" s="58">
        <f>Bil!C289</f>
        <v>277</v>
      </c>
      <c r="C1253" s="58">
        <f>Bil!D289</f>
        <v>12</v>
      </c>
      <c r="D1253" s="58">
        <f>Bil!E289</f>
        <v>12</v>
      </c>
      <c r="E1253" s="58">
        <v>0</v>
      </c>
      <c r="F1253" s="58">
        <v>0</v>
      </c>
      <c r="G1253" s="59">
        <f t="shared" si="40"/>
        <v>9.9720000000000013</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6521666</v>
      </c>
      <c r="D1396" s="58">
        <f>RasF!E121</f>
        <v>6738204</v>
      </c>
      <c r="E1396" s="58">
        <v>0</v>
      </c>
      <c r="F1396" s="58">
        <v>0</v>
      </c>
      <c r="G1396" s="59">
        <f t="shared" si="44"/>
        <v>2199788.14</v>
      </c>
      <c r="H1396" s="59">
        <f t="shared" si="43"/>
        <v>0</v>
      </c>
      <c r="I1396" s="60"/>
    </row>
    <row r="1397" spans="1:9" x14ac:dyDescent="0.2">
      <c r="A1397" s="57">
        <v>154</v>
      </c>
      <c r="B1397" s="58">
        <f>RasF!C122</f>
        <v>111</v>
      </c>
      <c r="C1397" s="58">
        <f>RasF!D122</f>
        <v>6347169</v>
      </c>
      <c r="D1397" s="58">
        <f>RasF!E122</f>
        <v>6560483</v>
      </c>
      <c r="E1397" s="58">
        <v>0</v>
      </c>
      <c r="F1397" s="58">
        <v>0</v>
      </c>
      <c r="G1397" s="59">
        <f t="shared" si="44"/>
        <v>2160962.9849999999</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6347169</v>
      </c>
      <c r="D1399" s="58">
        <f>RasF!E124</f>
        <v>6560483</v>
      </c>
      <c r="E1399" s="58">
        <v>0</v>
      </c>
      <c r="F1399" s="58">
        <v>0</v>
      </c>
      <c r="G1399" s="59">
        <f t="shared" si="44"/>
        <v>2199899.2549999999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174497</v>
      </c>
      <c r="D1408" s="58">
        <f>RasF!E133</f>
        <v>177721</v>
      </c>
      <c r="E1408" s="58">
        <v>0</v>
      </c>
      <c r="F1408" s="58">
        <v>0</v>
      </c>
      <c r="G1408" s="59">
        <f t="shared" si="44"/>
        <v>64652.557999999997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6521666</v>
      </c>
      <c r="D1423" s="67">
        <f>RasF!E148</f>
        <v>6738204</v>
      </c>
      <c r="E1423" s="67">
        <v>0</v>
      </c>
      <c r="F1423" s="67">
        <v>0</v>
      </c>
      <c r="G1423" s="68">
        <f t="shared" si="44"/>
        <v>2739736.1380000003</v>
      </c>
      <c r="H1423" s="68">
        <f t="shared" si="45"/>
        <v>0</v>
      </c>
      <c r="I1423" s="69"/>
    </row>
    <row r="1424" spans="1:9" x14ac:dyDescent="0.2">
      <c r="A1424" s="62">
        <v>156</v>
      </c>
      <c r="B1424" s="63">
        <f>PVRIO!C12</f>
        <v>1</v>
      </c>
      <c r="C1424" s="70">
        <f>PVRIO!D12</f>
        <v>0</v>
      </c>
      <c r="D1424" s="70">
        <f>PVRIO!E12</f>
        <v>7441</v>
      </c>
      <c r="E1424" s="70">
        <v>0</v>
      </c>
      <c r="F1424" s="70">
        <v>0</v>
      </c>
      <c r="G1424" s="64">
        <f t="shared" si="44"/>
        <v>14.882</v>
      </c>
      <c r="H1424" s="64">
        <f t="shared" si="45"/>
        <v>0</v>
      </c>
      <c r="I1424" s="65">
        <v>0</v>
      </c>
    </row>
    <row r="1425" spans="1:9" x14ac:dyDescent="0.2">
      <c r="A1425" s="57">
        <v>156</v>
      </c>
      <c r="B1425" s="58">
        <f>PVRIO!C13</f>
        <v>2</v>
      </c>
      <c r="C1425" s="61">
        <f>PVRIO!D13</f>
        <v>0</v>
      </c>
      <c r="D1425" s="61">
        <f>PVRIO!E13</f>
        <v>7441</v>
      </c>
      <c r="E1425" s="61">
        <v>0</v>
      </c>
      <c r="F1425" s="61">
        <v>0</v>
      </c>
      <c r="G1425" s="59">
        <f t="shared" ref="G1425:G1467" si="46">B1425/1000*C1425+B1425/500*D1425</f>
        <v>29.763999999999999</v>
      </c>
      <c r="H1425" s="59">
        <f t="shared" si="45"/>
        <v>0</v>
      </c>
      <c r="I1425" s="60">
        <v>0</v>
      </c>
    </row>
    <row r="1426" spans="1:9" x14ac:dyDescent="0.2">
      <c r="A1426" s="57">
        <v>156</v>
      </c>
      <c r="B1426" s="58">
        <f>PVRIO!C14</f>
        <v>3</v>
      </c>
      <c r="C1426" s="61">
        <f>PVRIO!D14</f>
        <v>0</v>
      </c>
      <c r="D1426" s="61">
        <f>PVRIO!E14</f>
        <v>7441</v>
      </c>
      <c r="E1426" s="61">
        <v>0</v>
      </c>
      <c r="F1426" s="61">
        <v>0</v>
      </c>
      <c r="G1426" s="59">
        <f t="shared" si="46"/>
        <v>44.646000000000001</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7441</v>
      </c>
      <c r="E1428" s="61">
        <v>0</v>
      </c>
      <c r="F1428" s="61">
        <v>0</v>
      </c>
      <c r="G1428" s="59">
        <f t="shared" si="46"/>
        <v>74.41</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498908</v>
      </c>
      <c r="D1468" s="70"/>
      <c r="E1468" s="70">
        <v>0</v>
      </c>
      <c r="F1468" s="70">
        <v>0</v>
      </c>
      <c r="G1468" s="64">
        <f t="shared" ref="G1468:G1499" si="51">B1468/1000*C1468</f>
        <v>498.90800000000002</v>
      </c>
      <c r="H1468" s="64">
        <f t="shared" ref="H1468:H1499" si="52">ABS(C1468-ROUND(C1468,0))</f>
        <v>0</v>
      </c>
      <c r="I1468" s="65"/>
    </row>
    <row r="1469" spans="1:9" x14ac:dyDescent="0.2">
      <c r="A1469" s="73">
        <v>159</v>
      </c>
      <c r="B1469" s="61">
        <f>Obv!C13</f>
        <v>2</v>
      </c>
      <c r="C1469" s="61">
        <f>Obv!D13</f>
        <v>6693531</v>
      </c>
      <c r="D1469" s="61">
        <v>0</v>
      </c>
      <c r="E1469" s="61">
        <v>0</v>
      </c>
      <c r="F1469" s="61">
        <v>0</v>
      </c>
      <c r="G1469" s="59">
        <f t="shared" si="51"/>
        <v>13387.062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6693519</v>
      </c>
      <c r="D1471" s="61">
        <v>0</v>
      </c>
      <c r="E1471" s="61">
        <v>0</v>
      </c>
      <c r="F1471" s="61">
        <v>0</v>
      </c>
      <c r="G1471" s="59">
        <f t="shared" si="51"/>
        <v>26774.076000000001</v>
      </c>
      <c r="H1471" s="59">
        <f t="shared" si="52"/>
        <v>0</v>
      </c>
      <c r="I1471" s="60"/>
    </row>
    <row r="1472" spans="1:9" x14ac:dyDescent="0.2">
      <c r="A1472" s="73">
        <v>159</v>
      </c>
      <c r="B1472" s="61">
        <f>Obv!C16</f>
        <v>5</v>
      </c>
      <c r="C1472" s="61">
        <f>Obv!D16</f>
        <v>4353646</v>
      </c>
      <c r="D1472" s="61">
        <v>0</v>
      </c>
      <c r="E1472" s="61">
        <v>0</v>
      </c>
      <c r="F1472" s="61">
        <v>0</v>
      </c>
      <c r="G1472" s="59">
        <f t="shared" si="51"/>
        <v>21768.23</v>
      </c>
      <c r="H1472" s="59">
        <f t="shared" si="52"/>
        <v>0</v>
      </c>
      <c r="I1472" s="60"/>
    </row>
    <row r="1473" spans="1:9" x14ac:dyDescent="0.2">
      <c r="A1473" s="73">
        <v>159</v>
      </c>
      <c r="B1473" s="61">
        <f>Obv!C17</f>
        <v>6</v>
      </c>
      <c r="C1473" s="61">
        <f>Obv!D17</f>
        <v>2273586</v>
      </c>
      <c r="D1473" s="61">
        <v>0</v>
      </c>
      <c r="E1473" s="61">
        <v>0</v>
      </c>
      <c r="F1473" s="61">
        <v>0</v>
      </c>
      <c r="G1473" s="59">
        <f t="shared" si="51"/>
        <v>13641.516</v>
      </c>
      <c r="H1473" s="59">
        <f t="shared" si="52"/>
        <v>0</v>
      </c>
      <c r="I1473" s="60"/>
    </row>
    <row r="1474" spans="1:9" x14ac:dyDescent="0.2">
      <c r="A1474" s="73">
        <v>159</v>
      </c>
      <c r="B1474" s="61">
        <f>Obv!C18</f>
        <v>7</v>
      </c>
      <c r="C1474" s="61">
        <f>Obv!D18</f>
        <v>2670</v>
      </c>
      <c r="D1474" s="61">
        <v>0</v>
      </c>
      <c r="E1474" s="61">
        <v>0</v>
      </c>
      <c r="F1474" s="61">
        <v>0</v>
      </c>
      <c r="G1474" s="59">
        <f t="shared" si="51"/>
        <v>18.690000000000001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63617</v>
      </c>
      <c r="D1478" s="61">
        <v>0</v>
      </c>
      <c r="E1478" s="61">
        <v>0</v>
      </c>
      <c r="F1478" s="61">
        <v>0</v>
      </c>
      <c r="G1478" s="59">
        <f t="shared" si="51"/>
        <v>699.78699999999992</v>
      </c>
      <c r="H1478" s="59">
        <f t="shared" si="52"/>
        <v>0</v>
      </c>
      <c r="I1478" s="60"/>
    </row>
    <row r="1479" spans="1:9" x14ac:dyDescent="0.2">
      <c r="A1479" s="73">
        <v>159</v>
      </c>
      <c r="B1479" s="61">
        <f>Obv!C23</f>
        <v>12</v>
      </c>
      <c r="C1479" s="61">
        <f>Obv!D23</f>
        <v>12</v>
      </c>
      <c r="D1479" s="61">
        <v>0</v>
      </c>
      <c r="E1479" s="61">
        <v>0</v>
      </c>
      <c r="F1479" s="61">
        <v>0</v>
      </c>
      <c r="G1479" s="59">
        <f t="shared" si="51"/>
        <v>0.14400000000000002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6384361</v>
      </c>
      <c r="D1486" s="61">
        <v>0</v>
      </c>
      <c r="E1486" s="61">
        <v>0</v>
      </c>
      <c r="F1486" s="61">
        <v>0</v>
      </c>
      <c r="G1486" s="59">
        <f t="shared" si="51"/>
        <v>121302.859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6384349</v>
      </c>
      <c r="D1488" s="61">
        <v>0</v>
      </c>
      <c r="E1488" s="61">
        <v>0</v>
      </c>
      <c r="F1488" s="61">
        <v>0</v>
      </c>
      <c r="G1488" s="59">
        <f t="shared" si="51"/>
        <v>134071.329</v>
      </c>
      <c r="H1488" s="59">
        <f t="shared" si="52"/>
        <v>0</v>
      </c>
      <c r="I1488" s="60"/>
    </row>
    <row r="1489" spans="1:9" x14ac:dyDescent="0.2">
      <c r="A1489" s="73">
        <v>159</v>
      </c>
      <c r="B1489" s="61">
        <f>Obv!C33</f>
        <v>22</v>
      </c>
      <c r="C1489" s="61">
        <f>Obv!D33</f>
        <v>4339106</v>
      </c>
      <c r="D1489" s="61">
        <v>0</v>
      </c>
      <c r="E1489" s="61">
        <v>0</v>
      </c>
      <c r="F1489" s="61">
        <v>0</v>
      </c>
      <c r="G1489" s="59">
        <f t="shared" si="51"/>
        <v>95460.331999999995</v>
      </c>
      <c r="H1489" s="59">
        <f t="shared" si="52"/>
        <v>0</v>
      </c>
      <c r="I1489" s="60"/>
    </row>
    <row r="1490" spans="1:9" x14ac:dyDescent="0.2">
      <c r="A1490" s="73">
        <v>159</v>
      </c>
      <c r="B1490" s="61">
        <f>Obv!C34</f>
        <v>23</v>
      </c>
      <c r="C1490" s="61">
        <f>Obv!D34</f>
        <v>1975407</v>
      </c>
      <c r="D1490" s="61">
        <v>0</v>
      </c>
      <c r="E1490" s="61">
        <v>0</v>
      </c>
      <c r="F1490" s="61">
        <v>0</v>
      </c>
      <c r="G1490" s="59">
        <f t="shared" si="51"/>
        <v>45434.360999999997</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2499</v>
      </c>
      <c r="D1494" s="61">
        <v>0</v>
      </c>
      <c r="E1494" s="61">
        <v>0</v>
      </c>
      <c r="F1494" s="61">
        <v>0</v>
      </c>
      <c r="G1494" s="59">
        <f t="shared" si="51"/>
        <v>67.472999999999999</v>
      </c>
      <c r="H1494" s="59">
        <f t="shared" si="52"/>
        <v>0</v>
      </c>
      <c r="I1494" s="60"/>
    </row>
    <row r="1495" spans="1:9" x14ac:dyDescent="0.2">
      <c r="A1495" s="73">
        <v>159</v>
      </c>
      <c r="B1495" s="61">
        <f>Obv!C39</f>
        <v>28</v>
      </c>
      <c r="C1495" s="61">
        <f>Obv!D39</f>
        <v>67337</v>
      </c>
      <c r="D1495" s="61">
        <v>0</v>
      </c>
      <c r="E1495" s="61">
        <v>0</v>
      </c>
      <c r="F1495" s="61">
        <v>0</v>
      </c>
      <c r="G1495" s="59">
        <f t="shared" si="51"/>
        <v>1885.4360000000001</v>
      </c>
      <c r="H1495" s="59">
        <f t="shared" si="52"/>
        <v>0</v>
      </c>
      <c r="I1495" s="60"/>
    </row>
    <row r="1496" spans="1:9" x14ac:dyDescent="0.2">
      <c r="A1496" s="73">
        <v>159</v>
      </c>
      <c r="B1496" s="61">
        <f>Obv!C40</f>
        <v>29</v>
      </c>
      <c r="C1496" s="61">
        <f>Obv!D40</f>
        <v>12</v>
      </c>
      <c r="D1496" s="61">
        <v>0</v>
      </c>
      <c r="E1496" s="61">
        <v>0</v>
      </c>
      <c r="F1496" s="61">
        <v>0</v>
      </c>
      <c r="G1496" s="59">
        <f t="shared" si="51"/>
        <v>0.34800000000000003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808078</v>
      </c>
      <c r="D1503" s="61">
        <v>0</v>
      </c>
      <c r="E1503" s="61">
        <v>0</v>
      </c>
      <c r="F1503" s="61">
        <v>0</v>
      </c>
      <c r="G1503" s="59">
        <f t="shared" si="53"/>
        <v>29090.807999999997</v>
      </c>
      <c r="H1503" s="59">
        <f t="shared" si="54"/>
        <v>0</v>
      </c>
      <c r="I1503" s="60"/>
    </row>
    <row r="1504" spans="1:9" x14ac:dyDescent="0.2">
      <c r="A1504" s="73">
        <v>159</v>
      </c>
      <c r="B1504" s="61">
        <f>Obv!C48</f>
        <v>37</v>
      </c>
      <c r="C1504" s="61">
        <f>Obv!D48</f>
        <v>144901</v>
      </c>
      <c r="D1504" s="61">
        <v>0</v>
      </c>
      <c r="E1504" s="61">
        <v>0</v>
      </c>
      <c r="F1504" s="61">
        <v>0</v>
      </c>
      <c r="G1504" s="59">
        <f t="shared" si="53"/>
        <v>5361.3369999999995</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144889</v>
      </c>
      <c r="D1510" s="61">
        <v>0</v>
      </c>
      <c r="E1510" s="61">
        <v>0</v>
      </c>
      <c r="F1510" s="61">
        <v>0</v>
      </c>
      <c r="G1510" s="59">
        <f t="shared" si="53"/>
        <v>6230.2269999999999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144500</v>
      </c>
      <c r="D1516" s="61">
        <v>0</v>
      </c>
      <c r="E1516" s="61">
        <v>0</v>
      </c>
      <c r="F1516" s="61">
        <v>0</v>
      </c>
      <c r="G1516" s="59">
        <f t="shared" si="53"/>
        <v>7080.5</v>
      </c>
      <c r="H1516" s="59">
        <f t="shared" si="54"/>
        <v>0</v>
      </c>
      <c r="I1516" s="60"/>
    </row>
    <row r="1517" spans="1:9" x14ac:dyDescent="0.2">
      <c r="A1517" s="73">
        <v>159</v>
      </c>
      <c r="B1517" s="61">
        <f>Obv!C61</f>
        <v>50</v>
      </c>
      <c r="C1517" s="61">
        <f>Obv!D61</f>
        <v>144500</v>
      </c>
      <c r="D1517" s="61">
        <v>0</v>
      </c>
      <c r="E1517" s="61">
        <v>0</v>
      </c>
      <c r="F1517" s="61">
        <v>0</v>
      </c>
      <c r="G1517" s="59">
        <f t="shared" si="53"/>
        <v>7225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389</v>
      </c>
      <c r="D1521" s="61">
        <v>0</v>
      </c>
      <c r="E1521" s="61">
        <v>0</v>
      </c>
      <c r="F1521" s="61">
        <v>0</v>
      </c>
      <c r="G1521" s="59">
        <f t="shared" si="53"/>
        <v>21.006</v>
      </c>
      <c r="H1521" s="59">
        <f t="shared" si="54"/>
        <v>0</v>
      </c>
      <c r="I1521" s="60"/>
    </row>
    <row r="1522" spans="1:9" x14ac:dyDescent="0.2">
      <c r="A1522" s="73">
        <v>159</v>
      </c>
      <c r="B1522" s="61">
        <f>Obv!C66</f>
        <v>55</v>
      </c>
      <c r="C1522" s="61">
        <f>Obv!D66</f>
        <v>389</v>
      </c>
      <c r="D1522" s="61">
        <v>0</v>
      </c>
      <c r="E1522" s="61">
        <v>0</v>
      </c>
      <c r="F1522" s="61">
        <v>0</v>
      </c>
      <c r="G1522" s="59">
        <f t="shared" si="53"/>
        <v>21.395</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12</v>
      </c>
      <c r="D1546" s="61">
        <v>0</v>
      </c>
      <c r="E1546" s="61">
        <v>0</v>
      </c>
      <c r="F1546" s="61">
        <v>0</v>
      </c>
      <c r="G1546" s="59">
        <f t="shared" si="55"/>
        <v>0.94799999999999995</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12</v>
      </c>
      <c r="D1550" s="61">
        <v>0</v>
      </c>
      <c r="E1550" s="61">
        <v>0</v>
      </c>
      <c r="F1550" s="61">
        <v>0</v>
      </c>
      <c r="G1550" s="59">
        <f t="shared" si="55"/>
        <v>0.996</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663177</v>
      </c>
      <c r="D1557" s="61">
        <v>0</v>
      </c>
      <c r="E1557" s="61">
        <v>0</v>
      </c>
      <c r="F1557" s="61">
        <v>0</v>
      </c>
      <c r="G1557" s="59">
        <f t="shared" si="55"/>
        <v>59685.93</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663177</v>
      </c>
      <c r="D1559" s="61">
        <v>0</v>
      </c>
      <c r="E1559" s="61">
        <v>0</v>
      </c>
      <c r="F1559" s="61">
        <v>0</v>
      </c>
      <c r="G1559" s="59">
        <f t="shared" si="55"/>
        <v>61012.284</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F35" sqref="F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3</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11523</v>
      </c>
      <c r="C6" s="12"/>
      <c r="D6" s="401" t="s">
        <v>3128</v>
      </c>
      <c r="E6" s="402"/>
      <c r="F6" s="15" t="s">
        <v>237</v>
      </c>
      <c r="G6" s="12"/>
      <c r="H6" s="12"/>
      <c r="I6" s="12"/>
      <c r="J6" s="409">
        <f>SUM(Skriveni!G2:G1561)</f>
        <v>94496333.707000017</v>
      </c>
      <c r="K6" s="409"/>
    </row>
    <row r="7" spans="1:11" ht="3" customHeight="1" x14ac:dyDescent="0.2">
      <c r="A7" s="12"/>
      <c r="B7" s="12"/>
      <c r="C7" s="12"/>
      <c r="D7" s="12"/>
      <c r="E7" s="12"/>
      <c r="F7" s="12"/>
      <c r="G7" s="12"/>
      <c r="H7" s="12"/>
      <c r="I7" s="12"/>
      <c r="J7" s="12"/>
      <c r="K7" s="12"/>
    </row>
    <row r="8" spans="1:11" ht="15" customHeight="1" x14ac:dyDescent="0.2">
      <c r="A8" s="22" t="s">
        <v>3125</v>
      </c>
      <c r="B8" s="27">
        <v>3084469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44430</v>
      </c>
      <c r="C12" s="398" t="s">
        <v>2417</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29265221279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150</v>
      </c>
      <c r="C22" s="351" t="str">
        <f>IF(B22&gt;0, "Županija: " &amp; LOOKUP(H2,A83:A103,B83:B103) &amp; ", grad/općina: " &amp; LOOKUP(B22,A107:A663,B107:B663),"Šifra grada/općine nije upisana")</f>
        <v>Županija: SISAČKO-MOSLAVAČKA, grad/općina: HRVATSKA KOSTAJNICA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4298</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6583544</v>
      </c>
      <c r="K39" s="114">
        <f>PRRAS!E12</f>
        <v>6584270</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6483448</v>
      </c>
      <c r="K40" s="117">
        <f>PRRAS!E159</f>
        <v>6598977</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50351</v>
      </c>
      <c r="K42" s="120">
        <f>PRRAS!E649</f>
        <v>204285</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539693</v>
      </c>
      <c r="K43" s="114">
        <f>Bil!E13</f>
        <v>618339</v>
      </c>
    </row>
    <row r="44" spans="1:11" ht="12.95" customHeight="1" x14ac:dyDescent="0.2">
      <c r="A44" s="363"/>
      <c r="B44" s="366" t="str">
        <f>Bil!B74</f>
        <v>Financijska imovina (AOP 064+073+081+112+128+140+157+158)</v>
      </c>
      <c r="C44" s="367"/>
      <c r="D44" s="367"/>
      <c r="E44" s="367"/>
      <c r="F44" s="367"/>
      <c r="G44" s="367"/>
      <c r="H44" s="367"/>
      <c r="I44" s="115">
        <f>Bil!C74</f>
        <v>63</v>
      </c>
      <c r="J44" s="116">
        <f>Bil!D74</f>
        <v>452098</v>
      </c>
      <c r="K44" s="117">
        <f>Bil!E74</f>
        <v>607137</v>
      </c>
    </row>
    <row r="45" spans="1:11" ht="12.95" customHeight="1" x14ac:dyDescent="0.2">
      <c r="A45" s="363"/>
      <c r="B45" s="366" t="str">
        <f>Bil!B174</f>
        <v xml:space="preserve">Obveze (AOP 164+175+176+192+220) </v>
      </c>
      <c r="C45" s="367"/>
      <c r="D45" s="367"/>
      <c r="E45" s="367"/>
      <c r="F45" s="367"/>
      <c r="G45" s="367"/>
      <c r="H45" s="367"/>
      <c r="I45" s="115">
        <f>Bil!C174</f>
        <v>163</v>
      </c>
      <c r="J45" s="116">
        <f>Bil!D174</f>
        <v>498907</v>
      </c>
      <c r="K45" s="117">
        <f>Bil!E174</f>
        <v>808078</v>
      </c>
    </row>
    <row r="46" spans="1:11" ht="12.95" customHeight="1" x14ac:dyDescent="0.2">
      <c r="A46" s="364"/>
      <c r="B46" s="369" t="str">
        <f>Bil!B234</f>
        <v>Vlastiti izvori (224 + 232 - 236 + 240 do 242)</v>
      </c>
      <c r="C46" s="370"/>
      <c r="D46" s="370"/>
      <c r="E46" s="370"/>
      <c r="F46" s="370"/>
      <c r="G46" s="370"/>
      <c r="H46" s="370"/>
      <c r="I46" s="118">
        <f>Bil!C234</f>
        <v>223</v>
      </c>
      <c r="J46" s="119">
        <f>Bil!D234</f>
        <v>492885</v>
      </c>
      <c r="K46" s="120">
        <f>Bil!E234</f>
        <v>417398</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6521666</v>
      </c>
      <c r="K50" s="117">
        <f>RasF!E121</f>
        <v>6738204</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6521666</v>
      </c>
      <c r="K51" s="120">
        <f>RasF!E148</f>
        <v>6738204</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7441</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498908</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808078</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144901</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663177</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4294967293" verticalDpi="4294967293"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11" activePane="bottomLeft" state="frozen"/>
      <selection pane="bottomLeft" activeCell="C179" sqref="C17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11523</v>
      </c>
      <c r="C4" s="429"/>
      <c r="D4" s="429"/>
      <c r="E4" s="430">
        <f>SUM(Skriveni!G2:G976)</f>
        <v>79687927.534999982</v>
      </c>
      <c r="F4" s="431"/>
    </row>
    <row r="5" spans="1:7" s="23" customFormat="1" ht="15" customHeight="1" x14ac:dyDescent="0.2">
      <c r="B5" s="428" t="str">
        <f>"Naziv: "&amp;IF(RefStr!B10&lt;&gt;"",RefStr!B10,"_______________________________________")</f>
        <v>Naziv: OSNOVNA ŠKOLA DAVORINA TRSTENJAKA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6583544</v>
      </c>
      <c r="E12" s="147">
        <f>E13+E50+E56+E85+E116+E134+E141+E147</f>
        <v>6584270</v>
      </c>
      <c r="F12" s="148">
        <f>IF(D12&lt;&gt;0,IF(E12/D12&gt;=100,"&gt;&gt;100",E12/D12*100),"-")</f>
        <v>100.01102749522141</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4418211</v>
      </c>
      <c r="E56" s="147">
        <f>E57+E60+E65+E68+E71+E74+E77+E80</f>
        <v>4551301</v>
      </c>
      <c r="F56" s="150">
        <f t="shared" si="0"/>
        <v>103.01230520679073</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4418211</v>
      </c>
      <c r="E74" s="147">
        <f>SUM(E75:E76)</f>
        <v>4545840</v>
      </c>
      <c r="F74" s="150">
        <f t="shared" si="0"/>
        <v>102.88870314251628</v>
      </c>
    </row>
    <row r="75" spans="1:6" s="8" customFormat="1" x14ac:dyDescent="0.2">
      <c r="A75" s="145" t="s">
        <v>1142</v>
      </c>
      <c r="B75" s="146" t="s">
        <v>3980</v>
      </c>
      <c r="C75" s="345">
        <v>64</v>
      </c>
      <c r="D75" s="149">
        <v>4410711</v>
      </c>
      <c r="E75" s="149">
        <v>4487553</v>
      </c>
      <c r="F75" s="148">
        <f t="shared" si="0"/>
        <v>101.74216809942887</v>
      </c>
    </row>
    <row r="76" spans="1:6" s="8" customFormat="1" x14ac:dyDescent="0.2">
      <c r="A76" s="145" t="s">
        <v>3981</v>
      </c>
      <c r="B76" s="146" t="s">
        <v>3982</v>
      </c>
      <c r="C76" s="345">
        <v>65</v>
      </c>
      <c r="D76" s="149">
        <v>7500</v>
      </c>
      <c r="E76" s="149">
        <v>58287</v>
      </c>
      <c r="F76" s="148">
        <f t="shared" si="0"/>
        <v>777.16000000000008</v>
      </c>
    </row>
    <row r="77" spans="1:6" s="8" customFormat="1" x14ac:dyDescent="0.2">
      <c r="A77" s="145" t="s">
        <v>3983</v>
      </c>
      <c r="B77" s="146" t="s">
        <v>919</v>
      </c>
      <c r="C77" s="345">
        <v>66</v>
      </c>
      <c r="D77" s="147">
        <f>SUM(D78:D79)</f>
        <v>0</v>
      </c>
      <c r="E77" s="147">
        <f>SUM(E78:E79)</f>
        <v>5461</v>
      </c>
      <c r="F77" s="150" t="str">
        <f t="shared" si="0"/>
        <v>-</v>
      </c>
    </row>
    <row r="78" spans="1:6" s="8" customFormat="1" x14ac:dyDescent="0.2">
      <c r="A78" s="145" t="s">
        <v>3984</v>
      </c>
      <c r="B78" s="146" t="s">
        <v>920</v>
      </c>
      <c r="C78" s="345">
        <v>67</v>
      </c>
      <c r="D78" s="149"/>
      <c r="E78" s="149">
        <v>5461</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4</v>
      </c>
      <c r="E85" s="147">
        <f>E86+E94+E101+E109</f>
        <v>2</v>
      </c>
      <c r="F85" s="150">
        <f t="shared" si="1"/>
        <v>50</v>
      </c>
    </row>
    <row r="86" spans="1:6" s="8" customFormat="1" x14ac:dyDescent="0.2">
      <c r="A86" s="145">
        <v>641</v>
      </c>
      <c r="B86" s="146" t="s">
        <v>929</v>
      </c>
      <c r="C86" s="345">
        <v>75</v>
      </c>
      <c r="D86" s="147">
        <f>SUM(D87:D93)</f>
        <v>4</v>
      </c>
      <c r="E86" s="147">
        <f>SUM(E87:E93)</f>
        <v>2</v>
      </c>
      <c r="F86" s="150">
        <f t="shared" si="1"/>
        <v>50</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4</v>
      </c>
      <c r="E88" s="149">
        <v>2</v>
      </c>
      <c r="F88" s="148">
        <f t="shared" si="1"/>
        <v>50</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79890</v>
      </c>
      <c r="E116" s="147">
        <f>E117+E122+E130</f>
        <v>85499</v>
      </c>
      <c r="F116" s="150">
        <f t="shared" si="1"/>
        <v>107.02090374264614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79890</v>
      </c>
      <c r="E122" s="147">
        <f>SUM(E123:E129)</f>
        <v>85499</v>
      </c>
      <c r="F122" s="150">
        <f t="shared" si="1"/>
        <v>107.02090374264614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79890</v>
      </c>
      <c r="E127" s="149">
        <v>85499</v>
      </c>
      <c r="F127" s="148">
        <f t="shared" si="1"/>
        <v>107.02090374264614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10237</v>
      </c>
      <c r="E134" s="147">
        <f>E135+E138</f>
        <v>7500</v>
      </c>
      <c r="F134" s="150">
        <f t="shared" si="1"/>
        <v>73.263651460388786</v>
      </c>
    </row>
    <row r="135" spans="1:6" s="8" customFormat="1" x14ac:dyDescent="0.2">
      <c r="A135" s="145">
        <v>661</v>
      </c>
      <c r="B135" s="146" t="s">
        <v>425</v>
      </c>
      <c r="C135" s="345">
        <v>124</v>
      </c>
      <c r="D135" s="147">
        <f>SUM(D136:D137)</f>
        <v>4320</v>
      </c>
      <c r="E135" s="147">
        <f>SUM(E136:E137)</f>
        <v>7500</v>
      </c>
      <c r="F135" s="150">
        <f t="shared" si="1"/>
        <v>173.61111111111111</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4320</v>
      </c>
      <c r="E137" s="149">
        <v>7500</v>
      </c>
      <c r="F137" s="148">
        <f t="shared" si="1"/>
        <v>173.61111111111111</v>
      </c>
    </row>
    <row r="138" spans="1:6" s="8" customFormat="1" x14ac:dyDescent="0.2">
      <c r="A138" s="145">
        <v>663</v>
      </c>
      <c r="B138" s="151" t="s">
        <v>426</v>
      </c>
      <c r="C138" s="345">
        <v>127</v>
      </c>
      <c r="D138" s="147">
        <f>SUM(D139:D140)</f>
        <v>5917</v>
      </c>
      <c r="E138" s="147">
        <f>SUM(E139:E140)</f>
        <v>0</v>
      </c>
      <c r="F138" s="150">
        <f t="shared" si="1"/>
        <v>0</v>
      </c>
    </row>
    <row r="139" spans="1:6" s="8" customFormat="1" x14ac:dyDescent="0.2">
      <c r="A139" s="145">
        <v>6631</v>
      </c>
      <c r="B139" s="146" t="s">
        <v>1502</v>
      </c>
      <c r="C139" s="345">
        <v>128</v>
      </c>
      <c r="D139" s="149">
        <v>5917</v>
      </c>
      <c r="E139" s="149"/>
      <c r="F139" s="148">
        <f t="shared" si="1"/>
        <v>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2075202</v>
      </c>
      <c r="E141" s="147">
        <f>E142+E146</f>
        <v>1939968</v>
      </c>
      <c r="F141" s="150">
        <f t="shared" si="1"/>
        <v>93.483333188769095</v>
      </c>
    </row>
    <row r="142" spans="1:6" s="8" customFormat="1" ht="24" x14ac:dyDescent="0.2">
      <c r="A142" s="145">
        <v>671</v>
      </c>
      <c r="B142" s="154" t="s">
        <v>1672</v>
      </c>
      <c r="C142" s="345">
        <v>131</v>
      </c>
      <c r="D142" s="147">
        <f>SUM(D143:D145)</f>
        <v>2075202</v>
      </c>
      <c r="E142" s="147">
        <f>SUM(E143:E145)</f>
        <v>1939968</v>
      </c>
      <c r="F142" s="150">
        <f t="shared" ref="F142:F205" si="2">IF(D142&lt;&gt;0,IF(E142/D142&gt;=100,"&gt;&gt;100",E142/D142*100),"-")</f>
        <v>93.483333188769095</v>
      </c>
    </row>
    <row r="143" spans="1:6" s="8" customFormat="1" x14ac:dyDescent="0.2">
      <c r="A143" s="145">
        <v>6711</v>
      </c>
      <c r="B143" s="146" t="s">
        <v>3582</v>
      </c>
      <c r="C143" s="345">
        <v>132</v>
      </c>
      <c r="D143" s="149">
        <v>2049162</v>
      </c>
      <c r="E143" s="149">
        <v>1910695</v>
      </c>
      <c r="F143" s="148">
        <f t="shared" si="2"/>
        <v>93.242749963155674</v>
      </c>
    </row>
    <row r="144" spans="1:6" s="8" customFormat="1" x14ac:dyDescent="0.2">
      <c r="A144" s="145">
        <v>6712</v>
      </c>
      <c r="B144" s="151" t="s">
        <v>2276</v>
      </c>
      <c r="C144" s="345">
        <v>133</v>
      </c>
      <c r="D144" s="149">
        <v>26040</v>
      </c>
      <c r="E144" s="149">
        <v>29273</v>
      </c>
      <c r="F144" s="148">
        <f t="shared" si="2"/>
        <v>112.41551459293395</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6483448</v>
      </c>
      <c r="E159" s="147">
        <f>E160+E171+E204+E223+E232+E257+E268</f>
        <v>6598977</v>
      </c>
      <c r="F159" s="150">
        <f t="shared" si="2"/>
        <v>101.78190678786967</v>
      </c>
    </row>
    <row r="160" spans="1:6" s="8" customFormat="1" x14ac:dyDescent="0.2">
      <c r="A160" s="145">
        <v>31</v>
      </c>
      <c r="B160" s="146" t="s">
        <v>431</v>
      </c>
      <c r="C160" s="345">
        <v>149</v>
      </c>
      <c r="D160" s="147">
        <f>D161+D166+D167</f>
        <v>4074688</v>
      </c>
      <c r="E160" s="147">
        <f>E161+E166+E167</f>
        <v>4280944</v>
      </c>
      <c r="F160" s="150">
        <f t="shared" si="2"/>
        <v>105.06188449275136</v>
      </c>
    </row>
    <row r="161" spans="1:6" s="8" customFormat="1" x14ac:dyDescent="0.2">
      <c r="A161" s="145">
        <v>311</v>
      </c>
      <c r="B161" s="146" t="s">
        <v>432</v>
      </c>
      <c r="C161" s="345">
        <v>150</v>
      </c>
      <c r="D161" s="147">
        <f>SUM(D162:D165)</f>
        <v>3344334</v>
      </c>
      <c r="E161" s="147">
        <f>SUM(E162:E165)</f>
        <v>3497145</v>
      </c>
      <c r="F161" s="150">
        <f t="shared" si="2"/>
        <v>104.56925055930419</v>
      </c>
    </row>
    <row r="162" spans="1:6" s="8" customFormat="1" x14ac:dyDescent="0.2">
      <c r="A162" s="145">
        <v>3111</v>
      </c>
      <c r="B162" s="146" t="s">
        <v>385</v>
      </c>
      <c r="C162" s="345">
        <v>151</v>
      </c>
      <c r="D162" s="149">
        <v>3344334</v>
      </c>
      <c r="E162" s="149">
        <v>3497145</v>
      </c>
      <c r="F162" s="148">
        <f t="shared" si="2"/>
        <v>104.56925055930419</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155128</v>
      </c>
      <c r="E166" s="149">
        <v>181921</v>
      </c>
      <c r="F166" s="148">
        <f t="shared" si="2"/>
        <v>117.27154349956166</v>
      </c>
    </row>
    <row r="167" spans="1:6" s="8" customFormat="1" x14ac:dyDescent="0.2">
      <c r="A167" s="145">
        <v>313</v>
      </c>
      <c r="B167" s="146" t="s">
        <v>2853</v>
      </c>
      <c r="C167" s="345">
        <v>156</v>
      </c>
      <c r="D167" s="147">
        <f>SUM(D168:D170)</f>
        <v>575226</v>
      </c>
      <c r="E167" s="147">
        <f>SUM(E168:E170)</f>
        <v>601878</v>
      </c>
      <c r="F167" s="150">
        <f t="shared" si="2"/>
        <v>104.63330934276267</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518372</v>
      </c>
      <c r="E169" s="149">
        <v>542584</v>
      </c>
      <c r="F169" s="148">
        <f t="shared" si="2"/>
        <v>104.67077697097838</v>
      </c>
    </row>
    <row r="170" spans="1:6" s="8" customFormat="1" x14ac:dyDescent="0.2">
      <c r="A170" s="145">
        <v>3133</v>
      </c>
      <c r="B170" s="146" t="s">
        <v>264</v>
      </c>
      <c r="C170" s="345">
        <v>159</v>
      </c>
      <c r="D170" s="149">
        <v>56854</v>
      </c>
      <c r="E170" s="149">
        <v>59294</v>
      </c>
      <c r="F170" s="148">
        <f t="shared" si="2"/>
        <v>104.29169451577724</v>
      </c>
    </row>
    <row r="171" spans="1:6" s="8" customFormat="1" x14ac:dyDescent="0.2">
      <c r="A171" s="145">
        <v>32</v>
      </c>
      <c r="B171" s="146" t="s">
        <v>433</v>
      </c>
      <c r="C171" s="345">
        <v>160</v>
      </c>
      <c r="D171" s="147">
        <f>D172+D177+D185+D195+D196</f>
        <v>2406140</v>
      </c>
      <c r="E171" s="147">
        <f>E172+E177+E185+E195+E196</f>
        <v>2315283</v>
      </c>
      <c r="F171" s="150">
        <f t="shared" si="2"/>
        <v>96.223952055990097</v>
      </c>
    </row>
    <row r="172" spans="1:6" s="8" customFormat="1" x14ac:dyDescent="0.2">
      <c r="A172" s="145">
        <v>321</v>
      </c>
      <c r="B172" s="146" t="s">
        <v>3359</v>
      </c>
      <c r="C172" s="345">
        <v>161</v>
      </c>
      <c r="D172" s="147">
        <f>SUM(D173:D176)</f>
        <v>254535</v>
      </c>
      <c r="E172" s="147">
        <f>SUM(E173:E176)</f>
        <v>225953</v>
      </c>
      <c r="F172" s="150">
        <f t="shared" si="2"/>
        <v>88.77089594751213</v>
      </c>
    </row>
    <row r="173" spans="1:6" s="8" customFormat="1" x14ac:dyDescent="0.2">
      <c r="A173" s="145">
        <v>3211</v>
      </c>
      <c r="B173" s="146" t="s">
        <v>3243</v>
      </c>
      <c r="C173" s="345">
        <v>162</v>
      </c>
      <c r="D173" s="149">
        <v>38335</v>
      </c>
      <c r="E173" s="149">
        <v>42796</v>
      </c>
      <c r="F173" s="148">
        <f t="shared" si="2"/>
        <v>111.63688535281075</v>
      </c>
    </row>
    <row r="174" spans="1:6" s="8" customFormat="1" x14ac:dyDescent="0.2">
      <c r="A174" s="145">
        <v>3212</v>
      </c>
      <c r="B174" s="146" t="s">
        <v>108</v>
      </c>
      <c r="C174" s="345">
        <v>163</v>
      </c>
      <c r="D174" s="149">
        <v>214948</v>
      </c>
      <c r="E174" s="149">
        <v>181890</v>
      </c>
      <c r="F174" s="148">
        <f t="shared" si="2"/>
        <v>84.620466345348646</v>
      </c>
    </row>
    <row r="175" spans="1:6" s="8" customFormat="1" x14ac:dyDescent="0.2">
      <c r="A175" s="145">
        <v>3213</v>
      </c>
      <c r="B175" s="146" t="s">
        <v>2999</v>
      </c>
      <c r="C175" s="345">
        <v>164</v>
      </c>
      <c r="D175" s="149"/>
      <c r="E175" s="149"/>
      <c r="F175" s="148" t="str">
        <f t="shared" si="2"/>
        <v>-</v>
      </c>
    </row>
    <row r="176" spans="1:6" s="8" customFormat="1" x14ac:dyDescent="0.2">
      <c r="A176" s="145">
        <v>3214</v>
      </c>
      <c r="B176" s="146" t="s">
        <v>2998</v>
      </c>
      <c r="C176" s="345">
        <v>165</v>
      </c>
      <c r="D176" s="149">
        <v>1252</v>
      </c>
      <c r="E176" s="149">
        <v>1267</v>
      </c>
      <c r="F176" s="148">
        <f t="shared" si="2"/>
        <v>101.19808306709265</v>
      </c>
    </row>
    <row r="177" spans="1:6" s="8" customFormat="1" x14ac:dyDescent="0.2">
      <c r="A177" s="145">
        <v>322</v>
      </c>
      <c r="B177" s="146" t="s">
        <v>3360</v>
      </c>
      <c r="C177" s="345">
        <v>166</v>
      </c>
      <c r="D177" s="147">
        <f>SUM(D178:D184)</f>
        <v>548652</v>
      </c>
      <c r="E177" s="147">
        <f>SUM(E178:E184)</f>
        <v>427419</v>
      </c>
      <c r="F177" s="150">
        <f t="shared" si="2"/>
        <v>77.903479801404174</v>
      </c>
    </row>
    <row r="178" spans="1:6" s="8" customFormat="1" x14ac:dyDescent="0.2">
      <c r="A178" s="145">
        <v>3221</v>
      </c>
      <c r="B178" s="146" t="s">
        <v>3000</v>
      </c>
      <c r="C178" s="345">
        <v>167</v>
      </c>
      <c r="D178" s="149">
        <v>53704</v>
      </c>
      <c r="E178" s="149">
        <v>59390</v>
      </c>
      <c r="F178" s="148">
        <f t="shared" si="2"/>
        <v>110.58766572322361</v>
      </c>
    </row>
    <row r="179" spans="1:6" s="8" customFormat="1" x14ac:dyDescent="0.2">
      <c r="A179" s="145">
        <v>3222</v>
      </c>
      <c r="B179" s="146" t="s">
        <v>3001</v>
      </c>
      <c r="C179" s="345">
        <v>168</v>
      </c>
      <c r="D179" s="149">
        <v>174498</v>
      </c>
      <c r="E179" s="149">
        <v>178381</v>
      </c>
      <c r="F179" s="148">
        <f t="shared" si="2"/>
        <v>102.22524040390148</v>
      </c>
    </row>
    <row r="180" spans="1:6" s="8" customFormat="1" x14ac:dyDescent="0.2">
      <c r="A180" s="145">
        <v>3223</v>
      </c>
      <c r="B180" s="146" t="s">
        <v>3002</v>
      </c>
      <c r="C180" s="345">
        <v>169</v>
      </c>
      <c r="D180" s="149">
        <v>301950</v>
      </c>
      <c r="E180" s="149">
        <v>168342</v>
      </c>
      <c r="F180" s="148">
        <f t="shared" si="2"/>
        <v>55.751614505712865</v>
      </c>
    </row>
    <row r="181" spans="1:6" s="8" customFormat="1" x14ac:dyDescent="0.2">
      <c r="A181" s="145">
        <v>3224</v>
      </c>
      <c r="B181" s="146" t="s">
        <v>2236</v>
      </c>
      <c r="C181" s="345">
        <v>170</v>
      </c>
      <c r="D181" s="149">
        <v>12000</v>
      </c>
      <c r="E181" s="149">
        <v>12000</v>
      </c>
      <c r="F181" s="148">
        <f t="shared" si="2"/>
        <v>100</v>
      </c>
    </row>
    <row r="182" spans="1:6" s="8" customFormat="1" x14ac:dyDescent="0.2">
      <c r="A182" s="145">
        <v>3225</v>
      </c>
      <c r="B182" s="146" t="s">
        <v>504</v>
      </c>
      <c r="C182" s="345">
        <v>171</v>
      </c>
      <c r="D182" s="149">
        <v>6500</v>
      </c>
      <c r="E182" s="149">
        <v>9306</v>
      </c>
      <c r="F182" s="148">
        <f t="shared" si="2"/>
        <v>143.16923076923075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1568820</v>
      </c>
      <c r="E185" s="147">
        <f>SUM(E186:E194)</f>
        <v>1626566</v>
      </c>
      <c r="F185" s="150">
        <f t="shared" si="2"/>
        <v>103.6808556749659</v>
      </c>
    </row>
    <row r="186" spans="1:6" s="8" customFormat="1" x14ac:dyDescent="0.2">
      <c r="A186" s="145">
        <v>3231</v>
      </c>
      <c r="B186" s="146" t="s">
        <v>855</v>
      </c>
      <c r="C186" s="345">
        <v>175</v>
      </c>
      <c r="D186" s="149">
        <v>1248037</v>
      </c>
      <c r="E186" s="149">
        <v>1294412</v>
      </c>
      <c r="F186" s="148">
        <f t="shared" si="2"/>
        <v>103.71583534783025</v>
      </c>
    </row>
    <row r="187" spans="1:6" s="8" customFormat="1" x14ac:dyDescent="0.2">
      <c r="A187" s="145">
        <v>3232</v>
      </c>
      <c r="B187" s="146" t="s">
        <v>3870</v>
      </c>
      <c r="C187" s="345">
        <v>176</v>
      </c>
      <c r="D187" s="149">
        <v>218736</v>
      </c>
      <c r="E187" s="149">
        <v>229120</v>
      </c>
      <c r="F187" s="148">
        <f t="shared" si="2"/>
        <v>104.7472752541877</v>
      </c>
    </row>
    <row r="188" spans="1:6" s="8" customFormat="1" x14ac:dyDescent="0.2">
      <c r="A188" s="145">
        <v>3233</v>
      </c>
      <c r="B188" s="146" t="s">
        <v>3871</v>
      </c>
      <c r="C188" s="345">
        <v>177</v>
      </c>
      <c r="D188" s="149">
        <v>960</v>
      </c>
      <c r="E188" s="149">
        <v>960</v>
      </c>
      <c r="F188" s="148">
        <f t="shared" si="2"/>
        <v>100</v>
      </c>
    </row>
    <row r="189" spans="1:6" s="8" customFormat="1" x14ac:dyDescent="0.2">
      <c r="A189" s="145">
        <v>3234</v>
      </c>
      <c r="B189" s="146" t="s">
        <v>3872</v>
      </c>
      <c r="C189" s="345">
        <v>178</v>
      </c>
      <c r="D189" s="149">
        <v>39000</v>
      </c>
      <c r="E189" s="149">
        <v>42000</v>
      </c>
      <c r="F189" s="148">
        <f t="shared" si="2"/>
        <v>107.69230769230769</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10252</v>
      </c>
      <c r="E191" s="149">
        <v>10000</v>
      </c>
      <c r="F191" s="148">
        <f t="shared" si="2"/>
        <v>97.54194303550527</v>
      </c>
    </row>
    <row r="192" spans="1:6" s="8" customFormat="1" x14ac:dyDescent="0.2">
      <c r="A192" s="145">
        <v>3237</v>
      </c>
      <c r="B192" s="146" t="s">
        <v>3875</v>
      </c>
      <c r="C192" s="345">
        <v>181</v>
      </c>
      <c r="D192" s="149">
        <v>3980</v>
      </c>
      <c r="E192" s="149">
        <v>7165</v>
      </c>
      <c r="F192" s="148">
        <f t="shared" si="2"/>
        <v>180.0251256281407</v>
      </c>
    </row>
    <row r="193" spans="1:6" s="8" customFormat="1" x14ac:dyDescent="0.2">
      <c r="A193" s="145">
        <v>3238</v>
      </c>
      <c r="B193" s="146" t="s">
        <v>702</v>
      </c>
      <c r="C193" s="345">
        <v>182</v>
      </c>
      <c r="D193" s="149">
        <v>8600</v>
      </c>
      <c r="E193" s="149">
        <v>8600</v>
      </c>
      <c r="F193" s="148">
        <f t="shared" si="2"/>
        <v>100</v>
      </c>
    </row>
    <row r="194" spans="1:6" s="8" customFormat="1" x14ac:dyDescent="0.2">
      <c r="A194" s="145">
        <v>3239</v>
      </c>
      <c r="B194" s="146" t="s">
        <v>703</v>
      </c>
      <c r="C194" s="345">
        <v>183</v>
      </c>
      <c r="D194" s="149">
        <v>39255</v>
      </c>
      <c r="E194" s="149">
        <v>34309</v>
      </c>
      <c r="F194" s="148">
        <f t="shared" si="2"/>
        <v>87.400331168004072</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34133</v>
      </c>
      <c r="E196" s="147">
        <f>SUM(E197:E203)</f>
        <v>35345</v>
      </c>
      <c r="F196" s="150">
        <f t="shared" si="2"/>
        <v>103.55081592593677</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5000</v>
      </c>
      <c r="E199" s="149">
        <v>6000</v>
      </c>
      <c r="F199" s="148">
        <f t="shared" si="2"/>
        <v>120</v>
      </c>
    </row>
    <row r="200" spans="1:6" s="8" customFormat="1" x14ac:dyDescent="0.2">
      <c r="A200" s="145">
        <v>3294</v>
      </c>
      <c r="B200" s="146" t="s">
        <v>2313</v>
      </c>
      <c r="C200" s="345">
        <v>189</v>
      </c>
      <c r="D200" s="149">
        <v>1100</v>
      </c>
      <c r="E200" s="149">
        <v>1050</v>
      </c>
      <c r="F200" s="148">
        <f t="shared" si="2"/>
        <v>95.454545454545453</v>
      </c>
    </row>
    <row r="201" spans="1:6" s="8" customFormat="1" x14ac:dyDescent="0.2">
      <c r="A201" s="145">
        <v>3295</v>
      </c>
      <c r="B201" s="146" t="s">
        <v>3585</v>
      </c>
      <c r="C201" s="345">
        <v>190</v>
      </c>
      <c r="D201" s="149">
        <v>20545</v>
      </c>
      <c r="E201" s="149">
        <v>20540</v>
      </c>
      <c r="F201" s="148">
        <f t="shared" si="2"/>
        <v>99.975663178388913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7488</v>
      </c>
      <c r="E203" s="149">
        <v>7755</v>
      </c>
      <c r="F203" s="148">
        <f t="shared" si="2"/>
        <v>103.56570512820514</v>
      </c>
    </row>
    <row r="204" spans="1:6" s="8" customFormat="1" x14ac:dyDescent="0.2">
      <c r="A204" s="145">
        <v>34</v>
      </c>
      <c r="B204" s="151" t="s">
        <v>435</v>
      </c>
      <c r="C204" s="345">
        <v>193</v>
      </c>
      <c r="D204" s="147">
        <f>D205+D210+D218</f>
        <v>2620</v>
      </c>
      <c r="E204" s="147">
        <f>E205+E210+E218</f>
        <v>2750</v>
      </c>
      <c r="F204" s="150">
        <f t="shared" si="2"/>
        <v>104.96183206106871</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2620</v>
      </c>
      <c r="E218" s="147">
        <f>SUM(E219:E222)</f>
        <v>2750</v>
      </c>
      <c r="F218" s="150">
        <f t="shared" si="3"/>
        <v>104.96183206106871</v>
      </c>
    </row>
    <row r="219" spans="1:6" s="8" customFormat="1" x14ac:dyDescent="0.2">
      <c r="A219" s="145">
        <v>3431</v>
      </c>
      <c r="B219" s="151" t="s">
        <v>3587</v>
      </c>
      <c r="C219" s="345">
        <v>208</v>
      </c>
      <c r="D219" s="149">
        <v>2620</v>
      </c>
      <c r="E219" s="149">
        <v>2750</v>
      </c>
      <c r="F219" s="148">
        <f t="shared" si="3"/>
        <v>104.96183206106871</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6483448</v>
      </c>
      <c r="E292" s="147">
        <f>E159-E290+E291</f>
        <v>6598977</v>
      </c>
      <c r="F292" s="150">
        <f t="shared" si="4"/>
        <v>101.78190678786967</v>
      </c>
    </row>
    <row r="293" spans="1:6" s="8" customFormat="1" x14ac:dyDescent="0.2">
      <c r="A293" s="145" t="s">
        <v>1215</v>
      </c>
      <c r="B293" s="146" t="s">
        <v>3441</v>
      </c>
      <c r="C293" s="345">
        <v>282</v>
      </c>
      <c r="D293" s="147">
        <f>IF(D12&gt;=D292,D12-D292,0)</f>
        <v>100096</v>
      </c>
      <c r="E293" s="147">
        <f>IF(E12&gt;=E292,E12-E292,0)</f>
        <v>0</v>
      </c>
      <c r="F293" s="150">
        <f t="shared" si="4"/>
        <v>0</v>
      </c>
    </row>
    <row r="294" spans="1:6" s="8" customFormat="1" x14ac:dyDescent="0.2">
      <c r="A294" s="145" t="s">
        <v>1215</v>
      </c>
      <c r="B294" s="146" t="s">
        <v>3442</v>
      </c>
      <c r="C294" s="345">
        <v>283</v>
      </c>
      <c r="D294" s="147">
        <f>IF(D292&gt;=D12,D292-D12,0)</f>
        <v>0</v>
      </c>
      <c r="E294" s="147">
        <f>IF(E292&gt;=E12,E292-E12,0)</f>
        <v>14707</v>
      </c>
      <c r="F294" s="150" t="str">
        <f t="shared" si="4"/>
        <v>-</v>
      </c>
    </row>
    <row r="295" spans="1:6" s="8" customFormat="1" x14ac:dyDescent="0.2">
      <c r="A295" s="145">
        <v>92211</v>
      </c>
      <c r="B295" s="146" t="s">
        <v>2926</v>
      </c>
      <c r="C295" s="345">
        <v>284</v>
      </c>
      <c r="D295" s="149">
        <v>4579</v>
      </c>
      <c r="E295" s="149">
        <v>67801</v>
      </c>
      <c r="F295" s="148">
        <f t="shared" si="4"/>
        <v>1480.694474776152</v>
      </c>
    </row>
    <row r="296" spans="1:6" s="8" customFormat="1" x14ac:dyDescent="0.2">
      <c r="A296" s="145">
        <v>92221</v>
      </c>
      <c r="B296" s="146" t="s">
        <v>4282</v>
      </c>
      <c r="C296" s="345">
        <v>285</v>
      </c>
      <c r="D296" s="149">
        <v>3334</v>
      </c>
      <c r="E296" s="149"/>
      <c r="F296" s="148">
        <f t="shared" si="4"/>
        <v>0</v>
      </c>
    </row>
    <row r="297" spans="1:6" s="8" customFormat="1" x14ac:dyDescent="0.2">
      <c r="A297" s="145">
        <v>96</v>
      </c>
      <c r="B297" s="146" t="s">
        <v>4284</v>
      </c>
      <c r="C297" s="345">
        <v>286</v>
      </c>
      <c r="D297" s="149">
        <v>3543</v>
      </c>
      <c r="E297" s="149">
        <v>3344</v>
      </c>
      <c r="F297" s="148">
        <f t="shared" si="4"/>
        <v>94.3832909963308</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38218</v>
      </c>
      <c r="E353" s="147">
        <f>E354+E366+E399+E403+E405</f>
        <v>139227</v>
      </c>
      <c r="F353" s="150">
        <f t="shared" si="5"/>
        <v>364.29692814903973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38218</v>
      </c>
      <c r="E366" s="147">
        <f>E367+E372+E381+E386+E391+E394</f>
        <v>139227</v>
      </c>
      <c r="F366" s="150">
        <f t="shared" si="6"/>
        <v>364.29692814903973</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37130</v>
      </c>
      <c r="E372" s="147">
        <f>SUM(E373:E380)</f>
        <v>136259</v>
      </c>
      <c r="F372" s="150">
        <f t="shared" si="6"/>
        <v>366.97818475626178</v>
      </c>
    </row>
    <row r="373" spans="1:6" s="8" customFormat="1" x14ac:dyDescent="0.2">
      <c r="A373" s="145">
        <v>4221</v>
      </c>
      <c r="B373" s="146" t="s">
        <v>3941</v>
      </c>
      <c r="C373" s="345">
        <v>361</v>
      </c>
      <c r="D373" s="149">
        <v>7500</v>
      </c>
      <c r="E373" s="149">
        <v>106986</v>
      </c>
      <c r="F373" s="148">
        <f t="shared" si="6"/>
        <v>1426.48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2131</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v>8500</v>
      </c>
      <c r="F377" s="148" t="str">
        <f t="shared" si="6"/>
        <v>-</v>
      </c>
    </row>
    <row r="378" spans="1:6" s="8" customFormat="1" x14ac:dyDescent="0.2">
      <c r="A378" s="145">
        <v>4226</v>
      </c>
      <c r="B378" s="146" t="s">
        <v>3946</v>
      </c>
      <c r="C378" s="345">
        <v>366</v>
      </c>
      <c r="D378" s="149">
        <v>25000</v>
      </c>
      <c r="E378" s="149">
        <v>20773</v>
      </c>
      <c r="F378" s="148">
        <f t="shared" si="6"/>
        <v>83.091999999999999</v>
      </c>
    </row>
    <row r="379" spans="1:6" s="8" customFormat="1" x14ac:dyDescent="0.2">
      <c r="A379" s="145">
        <v>4227</v>
      </c>
      <c r="B379" s="151" t="s">
        <v>3947</v>
      </c>
      <c r="C379" s="345">
        <v>367</v>
      </c>
      <c r="D379" s="149">
        <v>2499</v>
      </c>
      <c r="E379" s="149"/>
      <c r="F379" s="148">
        <f t="shared" si="6"/>
        <v>0</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1088</v>
      </c>
      <c r="E386" s="147">
        <f>SUM(E387:E390)</f>
        <v>2968</v>
      </c>
      <c r="F386" s="150">
        <f t="shared" si="6"/>
        <v>272.79411764705884</v>
      </c>
    </row>
    <row r="387" spans="1:6" s="8" customFormat="1" x14ac:dyDescent="0.2">
      <c r="A387" s="145">
        <v>4241</v>
      </c>
      <c r="B387" s="146" t="s">
        <v>2886</v>
      </c>
      <c r="C387" s="345">
        <v>375</v>
      </c>
      <c r="D387" s="149">
        <v>1088</v>
      </c>
      <c r="E387" s="149">
        <v>2968</v>
      </c>
      <c r="F387" s="148">
        <f t="shared" si="6"/>
        <v>272.79411764705884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38218</v>
      </c>
      <c r="E411" s="147">
        <f>IF(E353&gt;=E301, E353-E301, 0)</f>
        <v>139227</v>
      </c>
      <c r="F411" s="150">
        <f t="shared" si="6"/>
        <v>364.29692814903973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113474</v>
      </c>
      <c r="E413" s="149">
        <v>118152</v>
      </c>
      <c r="F413" s="148">
        <f t="shared" si="6"/>
        <v>104.12253027125156</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6583544</v>
      </c>
      <c r="E415" s="147">
        <f>E12+E301</f>
        <v>6584270</v>
      </c>
      <c r="F415" s="150">
        <f t="shared" si="6"/>
        <v>100.01102749522141</v>
      </c>
    </row>
    <row r="416" spans="1:6" s="8" customFormat="1" x14ac:dyDescent="0.2">
      <c r="A416" s="145" t="s">
        <v>1215</v>
      </c>
      <c r="B416" s="146" t="s">
        <v>1993</v>
      </c>
      <c r="C416" s="345">
        <v>404</v>
      </c>
      <c r="D416" s="147">
        <f>D292+D353</f>
        <v>6521666</v>
      </c>
      <c r="E416" s="147">
        <f>E292+E353</f>
        <v>6738204</v>
      </c>
      <c r="F416" s="150">
        <f t="shared" si="6"/>
        <v>103.32028656481336</v>
      </c>
    </row>
    <row r="417" spans="1:6" s="8" customFormat="1" x14ac:dyDescent="0.2">
      <c r="A417" s="145" t="s">
        <v>1215</v>
      </c>
      <c r="B417" s="146" t="s">
        <v>1994</v>
      </c>
      <c r="C417" s="345">
        <v>405</v>
      </c>
      <c r="D417" s="147">
        <f>IF(D415&gt;=D416,D415-D416,0)</f>
        <v>61878</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153934</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112229</v>
      </c>
      <c r="E420" s="147">
        <f>IF(E296-E295+E413-E412&gt;=0,E296-E295+E413-E412,0)</f>
        <v>50351</v>
      </c>
      <c r="F420" s="150">
        <f t="shared" si="6"/>
        <v>44.864518083561286</v>
      </c>
    </row>
    <row r="421" spans="1:6" s="8" customFormat="1" x14ac:dyDescent="0.2">
      <c r="A421" s="156" t="s">
        <v>1593</v>
      </c>
      <c r="B421" s="157" t="s">
        <v>1998</v>
      </c>
      <c r="C421" s="347">
        <v>409</v>
      </c>
      <c r="D421" s="161">
        <f>D297+D414</f>
        <v>3543</v>
      </c>
      <c r="E421" s="161">
        <f>E297+E414</f>
        <v>3344</v>
      </c>
      <c r="F421" s="162">
        <f t="shared" si="6"/>
        <v>94.3832909963308</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6583544</v>
      </c>
      <c r="E642" s="147">
        <f>E415+E423</f>
        <v>6584270</v>
      </c>
      <c r="F642" s="148">
        <f t="shared" si="10"/>
        <v>100.01102749522141</v>
      </c>
    </row>
    <row r="643" spans="1:6" s="8" customFormat="1" x14ac:dyDescent="0.2">
      <c r="A643" s="145" t="s">
        <v>1215</v>
      </c>
      <c r="B643" s="146" t="s">
        <v>1246</v>
      </c>
      <c r="C643" s="345">
        <v>630</v>
      </c>
      <c r="D643" s="147">
        <f>D416+D531</f>
        <v>6521666</v>
      </c>
      <c r="E643" s="147">
        <f>E416+E531</f>
        <v>6738204</v>
      </c>
      <c r="F643" s="148">
        <f t="shared" si="10"/>
        <v>103.32028656481336</v>
      </c>
    </row>
    <row r="644" spans="1:6" s="8" customFormat="1" x14ac:dyDescent="0.2">
      <c r="A644" s="145" t="s">
        <v>1215</v>
      </c>
      <c r="B644" s="146" t="s">
        <v>1247</v>
      </c>
      <c r="C644" s="345">
        <v>631</v>
      </c>
      <c r="D644" s="147">
        <f>IF(D642&gt;=D643,D642-D643,0)</f>
        <v>61878</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153934</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112229</v>
      </c>
      <c r="E647" s="147">
        <f>IF(E420-E419+E641-E640&gt;=0,E420-E419+E641-E640,0)</f>
        <v>50351</v>
      </c>
      <c r="F647" s="148">
        <f t="shared" si="10"/>
        <v>44.864518083561286</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50351</v>
      </c>
      <c r="E649" s="147">
        <f>IF(E645+E647-E644-E646&gt;=0,E645+E647-E644-E646,0)</f>
        <v>204285</v>
      </c>
      <c r="F649" s="148">
        <f t="shared" si="10"/>
        <v>405.72183273420592</v>
      </c>
    </row>
    <row r="650" spans="1:6" s="8" customFormat="1" ht="24" x14ac:dyDescent="0.2">
      <c r="A650" s="156" t="s">
        <v>3810</v>
      </c>
      <c r="B650" s="157" t="s">
        <v>177</v>
      </c>
      <c r="C650" s="347">
        <v>637</v>
      </c>
      <c r="D650" s="158">
        <v>345139</v>
      </c>
      <c r="E650" s="158">
        <v>372920</v>
      </c>
      <c r="F650" s="159">
        <f t="shared" si="10"/>
        <v>108.04922074874182</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58482</v>
      </c>
      <c r="E652" s="149">
        <v>87741</v>
      </c>
      <c r="F652" s="148">
        <f t="shared" ref="F652:F677" si="11">IF(D652&lt;&gt;0,IF(E652/D652&gt;=100,"&gt;&gt;100",E652/D652*100),"-")</f>
        <v>150.03077870113881</v>
      </c>
    </row>
    <row r="653" spans="1:6" s="8" customFormat="1" x14ac:dyDescent="0.2">
      <c r="A653" s="145" t="s">
        <v>1208</v>
      </c>
      <c r="B653" s="146" t="s">
        <v>2750</v>
      </c>
      <c r="C653" s="345">
        <v>639</v>
      </c>
      <c r="D653" s="149">
        <v>962489</v>
      </c>
      <c r="E653" s="149">
        <v>1070169</v>
      </c>
      <c r="F653" s="148">
        <f t="shared" si="11"/>
        <v>111.18766032650763</v>
      </c>
    </row>
    <row r="654" spans="1:6" s="8" customFormat="1" x14ac:dyDescent="0.2">
      <c r="A654" s="145" t="s">
        <v>1209</v>
      </c>
      <c r="B654" s="146" t="s">
        <v>3586</v>
      </c>
      <c r="C654" s="345">
        <v>640</v>
      </c>
      <c r="D654" s="149">
        <v>933230</v>
      </c>
      <c r="E654" s="149">
        <v>932253</v>
      </c>
      <c r="F654" s="148">
        <f t="shared" si="11"/>
        <v>99.895309837874919</v>
      </c>
    </row>
    <row r="655" spans="1:6" s="8" customFormat="1" x14ac:dyDescent="0.2">
      <c r="A655" s="145">
        <v>11</v>
      </c>
      <c r="B655" s="146" t="s">
        <v>181</v>
      </c>
      <c r="C655" s="345">
        <v>641</v>
      </c>
      <c r="D655" s="147">
        <f>+D652+D653-D654</f>
        <v>87741</v>
      </c>
      <c r="E655" s="147">
        <f>+E652+E653-E654</f>
        <v>225657</v>
      </c>
      <c r="F655" s="150">
        <f t="shared" si="11"/>
        <v>257.18535234383017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48</v>
      </c>
      <c r="E657" s="149">
        <v>50</v>
      </c>
      <c r="F657" s="148">
        <f t="shared" si="11"/>
        <v>104.16666666666667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35</v>
      </c>
      <c r="E659" s="149">
        <v>35</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4371238</v>
      </c>
      <c r="E678" s="149">
        <v>4468713</v>
      </c>
      <c r="F678" s="148"/>
    </row>
    <row r="679" spans="1:6" s="8" customFormat="1" x14ac:dyDescent="0.2">
      <c r="A679" s="152">
        <v>63613</v>
      </c>
      <c r="B679" s="163" t="s">
        <v>4078</v>
      </c>
      <c r="C679" s="345">
        <v>665</v>
      </c>
      <c r="D679" s="149">
        <v>39472</v>
      </c>
      <c r="E679" s="149">
        <v>18840</v>
      </c>
      <c r="F679" s="148"/>
    </row>
    <row r="680" spans="1:6" s="8" customFormat="1" x14ac:dyDescent="0.2">
      <c r="A680" s="152">
        <v>63622</v>
      </c>
      <c r="B680" s="163" t="s">
        <v>4079</v>
      </c>
      <c r="C680" s="345">
        <v>666</v>
      </c>
      <c r="D680" s="149">
        <v>7500</v>
      </c>
      <c r="E680" s="149">
        <v>58287</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5460</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67957</v>
      </c>
      <c r="E698" s="149">
        <v>62509</v>
      </c>
      <c r="F698" s="148">
        <f t="shared" si="12"/>
        <v>91.983165825448438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16858</v>
      </c>
      <c r="E702" s="149">
        <v>17448</v>
      </c>
      <c r="F702" s="148">
        <f>IF(D702&lt;&gt;0,IF(E702/D702&gt;=100,"&gt;&gt;100",E702/D702*100),"-")</f>
        <v>103.49982204294696</v>
      </c>
    </row>
    <row r="703" spans="1:6" s="8" customFormat="1" x14ac:dyDescent="0.2">
      <c r="A703" s="145">
        <v>32121</v>
      </c>
      <c r="B703" s="146" t="s">
        <v>3797</v>
      </c>
      <c r="C703" s="345">
        <v>689</v>
      </c>
      <c r="D703" s="149">
        <v>214948</v>
      </c>
      <c r="E703" s="149">
        <v>181890</v>
      </c>
      <c r="F703" s="148">
        <f>IF(D703&lt;&gt;0,IF(E703/D703&gt;=100,"&gt;&gt;100",E703/D703*100),"-")</f>
        <v>84.620466345348646</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4932</v>
      </c>
      <c r="E705" s="149">
        <v>604</v>
      </c>
      <c r="F705" s="148">
        <f>IF(D705&lt;&gt;0,IF(E705/D705&gt;=100,"&gt;&gt;100",E705/D705*100),"-")</f>
        <v>12.246553122465532</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v>4915</v>
      </c>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TOMISLAV DEVEĐIJA</v>
      </c>
      <c r="D995" s="293"/>
      <c r="E995" s="293"/>
    </row>
    <row r="996" spans="1:5" ht="15" customHeight="1" x14ac:dyDescent="0.2">
      <c r="A996" s="291" t="str">
        <f>IF(RefStr!H27="","Telefon za kontakt: _________________","Telefon za kontakt: " &amp; RefStr!H27)</f>
        <v>Telefon za kontakt: 044811803</v>
      </c>
      <c r="C996" s="292"/>
    </row>
    <row r="997" spans="1:5" ht="15" customHeight="1" x14ac:dyDescent="0.2">
      <c r="A997" s="291" t="str">
        <f>IF(RefStr!H33="","Odgovorna osoba: _____________________________","Odgovorna osoba: " &amp; RefStr!H33)</f>
        <v>Odgovorna osoba: MEDINA OMEROVIĆ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4294967293" verticalDpi="4294967293"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174" sqref="E17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11523</v>
      </c>
      <c r="C4" s="429"/>
      <c r="D4" s="429"/>
      <c r="E4" s="430">
        <f>SUM(Skriveni!G977:G1286)</f>
        <v>4792462.4119999995</v>
      </c>
      <c r="F4" s="431"/>
    </row>
    <row r="5" spans="1:6" ht="15" customHeight="1" x14ac:dyDescent="0.2">
      <c r="B5" s="428" t="str">
        <f>"Naziv: "&amp;IF(RefStr!B10&lt;&gt;"",RefStr!B10,"_______________________________________")</f>
        <v>Naziv: OSNOVNA ŠKOLA DAVORINA TRSTENJAKA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991791</v>
      </c>
      <c r="E12" s="96">
        <f>E13+E74</f>
        <v>1225476</v>
      </c>
      <c r="F12" s="123">
        <f t="shared" ref="F12:F75" si="0">IF(D12&gt;0,IF(E12/D12&gt;=100,"&gt;&gt;100",E12/D12*100),"-")</f>
        <v>123.56191979963521</v>
      </c>
    </row>
    <row r="13" spans="1:6" s="3" customFormat="1" x14ac:dyDescent="0.2">
      <c r="A13" s="132">
        <v>0</v>
      </c>
      <c r="B13" s="314" t="s">
        <v>521</v>
      </c>
      <c r="C13" s="303">
        <v>2</v>
      </c>
      <c r="D13" s="97">
        <f>D14+D18+D57+D58+D62+D69</f>
        <v>539693</v>
      </c>
      <c r="E13" s="97">
        <f>E14+E18+E57+E58+E62+E69</f>
        <v>618339</v>
      </c>
      <c r="F13" s="124">
        <f t="shared" si="0"/>
        <v>114.5723587298705</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539693</v>
      </c>
      <c r="E18" s="97">
        <f>E19+E25+E35+E41+E47+E51</f>
        <v>618339</v>
      </c>
      <c r="F18" s="124">
        <f t="shared" si="0"/>
        <v>114.5723587298705</v>
      </c>
    </row>
    <row r="19" spans="1:6" s="3" customFormat="1" x14ac:dyDescent="0.2">
      <c r="A19" s="315" t="s">
        <v>362</v>
      </c>
      <c r="B19" s="314" t="s">
        <v>3928</v>
      </c>
      <c r="C19" s="303">
        <v>8</v>
      </c>
      <c r="D19" s="97">
        <f>SUM(D20:D23)-D24</f>
        <v>288733</v>
      </c>
      <c r="E19" s="97">
        <f>SUM(E20:E23)-E24</f>
        <v>284667</v>
      </c>
      <c r="F19" s="124">
        <f t="shared" si="0"/>
        <v>98.591778563586431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325333</v>
      </c>
      <c r="E21" s="94">
        <v>325333</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36600</v>
      </c>
      <c r="E24" s="94">
        <v>40666</v>
      </c>
      <c r="F24" s="125">
        <f t="shared" si="0"/>
        <v>111.10928961748634</v>
      </c>
    </row>
    <row r="25" spans="1:6" s="3" customFormat="1" x14ac:dyDescent="0.2">
      <c r="A25" s="315" t="s">
        <v>1156</v>
      </c>
      <c r="B25" s="314" t="s">
        <v>1261</v>
      </c>
      <c r="C25" s="303">
        <v>14</v>
      </c>
      <c r="D25" s="97">
        <f>SUM(D26:D33)-D34</f>
        <v>146272</v>
      </c>
      <c r="E25" s="97">
        <f>SUM(E26:E33)-E34</f>
        <v>226016</v>
      </c>
      <c r="F25" s="124">
        <f t="shared" si="0"/>
        <v>154.51761102603371</v>
      </c>
    </row>
    <row r="26" spans="1:6" s="3" customFormat="1" x14ac:dyDescent="0.2">
      <c r="A26" s="132" t="s">
        <v>1157</v>
      </c>
      <c r="B26" s="314" t="s">
        <v>3941</v>
      </c>
      <c r="C26" s="303">
        <v>15</v>
      </c>
      <c r="D26" s="94">
        <v>558709</v>
      </c>
      <c r="E26" s="94">
        <v>673136</v>
      </c>
      <c r="F26" s="125">
        <f t="shared" si="0"/>
        <v>120.48060797302354</v>
      </c>
    </row>
    <row r="27" spans="1:6" s="3" customFormat="1" x14ac:dyDescent="0.2">
      <c r="A27" s="132" t="s">
        <v>1158</v>
      </c>
      <c r="B27" s="314" t="s">
        <v>3965</v>
      </c>
      <c r="C27" s="303">
        <v>16</v>
      </c>
      <c r="D27" s="94">
        <v>35129</v>
      </c>
      <c r="E27" s="94">
        <v>35129</v>
      </c>
      <c r="F27" s="125">
        <f t="shared" si="0"/>
        <v>100</v>
      </c>
    </row>
    <row r="28" spans="1:6" s="3" customFormat="1" x14ac:dyDescent="0.2">
      <c r="A28" s="132" t="s">
        <v>1159</v>
      </c>
      <c r="B28" s="314" t="s">
        <v>3943</v>
      </c>
      <c r="C28" s="303">
        <v>17</v>
      </c>
      <c r="D28" s="94">
        <v>6113</v>
      </c>
      <c r="E28" s="94">
        <v>6113</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8500</v>
      </c>
      <c r="E30" s="94">
        <v>17000</v>
      </c>
      <c r="F30" s="125">
        <f t="shared" si="0"/>
        <v>200</v>
      </c>
    </row>
    <row r="31" spans="1:6" s="3" customFormat="1" x14ac:dyDescent="0.2">
      <c r="A31" s="272" t="s">
        <v>2451</v>
      </c>
      <c r="B31" s="314" t="s">
        <v>3946</v>
      </c>
      <c r="C31" s="303">
        <v>20</v>
      </c>
      <c r="D31" s="94">
        <v>83630</v>
      </c>
      <c r="E31" s="94">
        <v>104404</v>
      </c>
      <c r="F31" s="125">
        <f t="shared" si="0"/>
        <v>124.84036828889155</v>
      </c>
    </row>
    <row r="32" spans="1:6" s="3" customFormat="1" x14ac:dyDescent="0.2">
      <c r="A32" s="272" t="s">
        <v>2452</v>
      </c>
      <c r="B32" s="314" t="s">
        <v>3947</v>
      </c>
      <c r="C32" s="303">
        <v>21</v>
      </c>
      <c r="D32" s="94">
        <v>191453</v>
      </c>
      <c r="E32" s="94">
        <v>191453</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737262</v>
      </c>
      <c r="E34" s="94">
        <v>801219</v>
      </c>
      <c r="F34" s="125">
        <f t="shared" si="0"/>
        <v>108.67493509769932</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100052</v>
      </c>
      <c r="E41" s="97">
        <f>SUM(E42:E45)-E46</f>
        <v>103020</v>
      </c>
      <c r="F41" s="124">
        <f t="shared" si="0"/>
        <v>102.96645744213009</v>
      </c>
    </row>
    <row r="42" spans="1:6" s="3" customFormat="1" x14ac:dyDescent="0.2">
      <c r="A42" s="132" t="s">
        <v>2878</v>
      </c>
      <c r="B42" s="314" t="s">
        <v>2886</v>
      </c>
      <c r="C42" s="303">
        <v>31</v>
      </c>
      <c r="D42" s="94">
        <v>100052</v>
      </c>
      <c r="E42" s="94">
        <v>103020</v>
      </c>
      <c r="F42" s="125">
        <f t="shared" si="0"/>
        <v>102.96645744213009</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4636</v>
      </c>
      <c r="E51" s="97">
        <f>SUM(E52:E55)-E56</f>
        <v>4636</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4636</v>
      </c>
      <c r="E53" s="94">
        <v>4636</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282017</v>
      </c>
      <c r="E60" s="94">
        <v>291323</v>
      </c>
      <c r="F60" s="125">
        <f t="shared" si="0"/>
        <v>103.29980107582166</v>
      </c>
    </row>
    <row r="61" spans="1:6" s="3" customFormat="1" x14ac:dyDescent="0.2">
      <c r="A61" s="132" t="s">
        <v>456</v>
      </c>
      <c r="B61" s="314" t="s">
        <v>617</v>
      </c>
      <c r="C61" s="303">
        <v>50</v>
      </c>
      <c r="D61" s="94">
        <v>282017</v>
      </c>
      <c r="E61" s="94">
        <v>291323</v>
      </c>
      <c r="F61" s="125">
        <f t="shared" si="0"/>
        <v>103.29980107582166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452098</v>
      </c>
      <c r="E74" s="97">
        <f>E75+E84+E92+E123+E139+E151+E168+E169</f>
        <v>607137</v>
      </c>
      <c r="F74" s="124">
        <f t="shared" si="0"/>
        <v>134.29322845931634</v>
      </c>
    </row>
    <row r="75" spans="1:6" s="3" customFormat="1" x14ac:dyDescent="0.2">
      <c r="A75" s="272" t="s">
        <v>2744</v>
      </c>
      <c r="B75" s="314" t="s">
        <v>322</v>
      </c>
      <c r="C75" s="303">
        <v>64</v>
      </c>
      <c r="D75" s="97">
        <f>+D76+D81+D82+D83</f>
        <v>87741</v>
      </c>
      <c r="E75" s="97">
        <f>+E76+E81+E82+E83</f>
        <v>225658</v>
      </c>
      <c r="F75" s="124">
        <f t="shared" si="0"/>
        <v>257.18649206186387</v>
      </c>
    </row>
    <row r="76" spans="1:6" s="3" customFormat="1" x14ac:dyDescent="0.2">
      <c r="A76" s="132" t="s">
        <v>3429</v>
      </c>
      <c r="B76" s="317" t="s">
        <v>1885</v>
      </c>
      <c r="C76" s="303">
        <v>65</v>
      </c>
      <c r="D76" s="97">
        <f>SUM(D77:D80)</f>
        <v>87651</v>
      </c>
      <c r="E76" s="97">
        <f>SUM(E77:E80)</f>
        <v>225384</v>
      </c>
      <c r="F76" s="124">
        <f t="shared" ref="F76:F139" si="1">IF(D76&gt;0,IF(E76/D76&gt;=100,"&gt;&gt;100",E76/D76*100),"-")</f>
        <v>257.13796762159018</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87651</v>
      </c>
      <c r="E78" s="94">
        <v>225384</v>
      </c>
      <c r="F78" s="125">
        <f t="shared" si="1"/>
        <v>257.13796762159018</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90</v>
      </c>
      <c r="E82" s="94">
        <v>274</v>
      </c>
      <c r="F82" s="125">
        <f t="shared" si="1"/>
        <v>304.44444444444446</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15675</v>
      </c>
      <c r="E84" s="97">
        <f>+E85+SUM(E88:E91)</f>
        <v>5215</v>
      </c>
      <c r="F84" s="124">
        <f t="shared" si="1"/>
        <v>33.269537480063796</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15675</v>
      </c>
      <c r="E91" s="94">
        <v>5215</v>
      </c>
      <c r="F91" s="125">
        <f t="shared" si="1"/>
        <v>33.269537480063796</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3543</v>
      </c>
      <c r="E151" s="97">
        <f>SUM(E152:E154)+SUM(E162:E166)-E167</f>
        <v>3344</v>
      </c>
      <c r="F151" s="124">
        <f t="shared" si="2"/>
        <v>94.3832909963308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3543</v>
      </c>
      <c r="E154" s="97">
        <f>SUM(E155:E161)</f>
        <v>3344</v>
      </c>
      <c r="F154" s="124">
        <f t="shared" si="2"/>
        <v>94.3832909963308</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648</v>
      </c>
      <c r="E160" s="94">
        <v>650</v>
      </c>
      <c r="F160" s="125">
        <f t="shared" si="2"/>
        <v>100.30864197530865</v>
      </c>
    </row>
    <row r="161" spans="1:6" s="3" customFormat="1" x14ac:dyDescent="0.2">
      <c r="A161" s="272" t="s">
        <v>3869</v>
      </c>
      <c r="B161" s="317" t="s">
        <v>4237</v>
      </c>
      <c r="C161" s="303">
        <v>150</v>
      </c>
      <c r="D161" s="94">
        <v>2895</v>
      </c>
      <c r="E161" s="94">
        <v>2694</v>
      </c>
      <c r="F161" s="125">
        <f t="shared" si="2"/>
        <v>93.056994818652853</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345139</v>
      </c>
      <c r="E169" s="97">
        <f>SUM(E170:E172)</f>
        <v>372920</v>
      </c>
      <c r="F169" s="124">
        <f t="shared" si="2"/>
        <v>108.04922074874182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345139</v>
      </c>
      <c r="E172" s="94">
        <v>372920</v>
      </c>
      <c r="F172" s="125">
        <f t="shared" si="2"/>
        <v>108.04922074874182</v>
      </c>
    </row>
    <row r="173" spans="1:6" s="3" customFormat="1" x14ac:dyDescent="0.2">
      <c r="A173" s="272"/>
      <c r="B173" s="314" t="s">
        <v>1068</v>
      </c>
      <c r="C173" s="303">
        <v>162</v>
      </c>
      <c r="D173" s="97">
        <f>D174+D234</f>
        <v>991792</v>
      </c>
      <c r="E173" s="97">
        <f>E174+E234</f>
        <v>1225476</v>
      </c>
      <c r="F173" s="124">
        <f t="shared" si="2"/>
        <v>123.56179521512576</v>
      </c>
    </row>
    <row r="174" spans="1:6" s="3" customFormat="1" x14ac:dyDescent="0.2">
      <c r="A174" s="272" t="s">
        <v>3813</v>
      </c>
      <c r="B174" s="314" t="s">
        <v>1145</v>
      </c>
      <c r="C174" s="303">
        <v>163</v>
      </c>
      <c r="D174" s="97">
        <f>D175+D186+D187+D203+D231</f>
        <v>498907</v>
      </c>
      <c r="E174" s="97">
        <f>E175+E186+E187+E203+E231</f>
        <v>808078</v>
      </c>
      <c r="F174" s="124">
        <f t="shared" si="2"/>
        <v>161.96966568919657</v>
      </c>
    </row>
    <row r="175" spans="1:6" s="3" customFormat="1" x14ac:dyDescent="0.2">
      <c r="A175" s="272" t="s">
        <v>1181</v>
      </c>
      <c r="B175" s="314" t="s">
        <v>1547</v>
      </c>
      <c r="C175" s="303">
        <v>164</v>
      </c>
      <c r="D175" s="97">
        <f>SUM(D176:D178)+SUM(D182:D185)</f>
        <v>498895</v>
      </c>
      <c r="E175" s="97">
        <f>SUM(E176:E178)+SUM(E182:E185)</f>
        <v>808066</v>
      </c>
      <c r="F175" s="124">
        <f t="shared" si="2"/>
        <v>161.97115625532425</v>
      </c>
    </row>
    <row r="176" spans="1:6" s="3" customFormat="1" x14ac:dyDescent="0.2">
      <c r="A176" s="272" t="s">
        <v>1182</v>
      </c>
      <c r="B176" s="314" t="s">
        <v>1183</v>
      </c>
      <c r="C176" s="303">
        <v>165</v>
      </c>
      <c r="D176" s="94">
        <v>347017</v>
      </c>
      <c r="E176" s="94">
        <v>361557</v>
      </c>
      <c r="F176" s="125">
        <f t="shared" si="2"/>
        <v>104.18999645550507</v>
      </c>
    </row>
    <row r="177" spans="1:6" s="3" customFormat="1" x14ac:dyDescent="0.2">
      <c r="A177" s="272" t="s">
        <v>1184</v>
      </c>
      <c r="B177" s="314" t="s">
        <v>1185</v>
      </c>
      <c r="C177" s="303">
        <v>166</v>
      </c>
      <c r="D177" s="94">
        <v>144095</v>
      </c>
      <c r="E177" s="94">
        <v>442275</v>
      </c>
      <c r="F177" s="125">
        <f t="shared" si="2"/>
        <v>306.93292619452444</v>
      </c>
    </row>
    <row r="178" spans="1:6" s="3" customFormat="1" x14ac:dyDescent="0.2">
      <c r="A178" s="272" t="s">
        <v>1186</v>
      </c>
      <c r="B178" s="317" t="s">
        <v>2842</v>
      </c>
      <c r="C178" s="303">
        <v>167</v>
      </c>
      <c r="D178" s="97">
        <f>SUM(D179:D181)</f>
        <v>191</v>
      </c>
      <c r="E178" s="97">
        <f>SUM(E179:E181)</f>
        <v>362</v>
      </c>
      <c r="F178" s="124">
        <f t="shared" si="2"/>
        <v>189.52879581151831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191</v>
      </c>
      <c r="E181" s="94">
        <v>362</v>
      </c>
      <c r="F181" s="125">
        <f t="shared" si="2"/>
        <v>189.52879581151831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7592</v>
      </c>
      <c r="E185" s="94">
        <v>3872</v>
      </c>
      <c r="F185" s="125">
        <f t="shared" si="2"/>
        <v>51.001053740779767</v>
      </c>
    </row>
    <row r="186" spans="1:6" s="3" customFormat="1" x14ac:dyDescent="0.2">
      <c r="A186" s="272" t="s">
        <v>3033</v>
      </c>
      <c r="B186" s="314" t="s">
        <v>3034</v>
      </c>
      <c r="C186" s="303">
        <v>175</v>
      </c>
      <c r="D186" s="94">
        <v>12</v>
      </c>
      <c r="E186" s="94">
        <v>12</v>
      </c>
      <c r="F186" s="125">
        <f t="shared" si="2"/>
        <v>100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492885</v>
      </c>
      <c r="E234" s="97">
        <f>+E235+E243-E247+E251+E252+E253</f>
        <v>417398</v>
      </c>
      <c r="F234" s="124">
        <f t="shared" si="3"/>
        <v>84.684662750945961</v>
      </c>
    </row>
    <row r="235" spans="1:6" s="3" customFormat="1" x14ac:dyDescent="0.2">
      <c r="A235" s="132" t="s">
        <v>1279</v>
      </c>
      <c r="B235" s="314" t="s">
        <v>3395</v>
      </c>
      <c r="C235" s="303">
        <v>224</v>
      </c>
      <c r="D235" s="97">
        <f>D236-D239</f>
        <v>539693</v>
      </c>
      <c r="E235" s="97">
        <f>E236-E239</f>
        <v>618339</v>
      </c>
      <c r="F235" s="124">
        <f t="shared" si="3"/>
        <v>114.5723587298705</v>
      </c>
    </row>
    <row r="236" spans="1:6" s="3" customFormat="1" x14ac:dyDescent="0.2">
      <c r="A236" s="132" t="s">
        <v>1280</v>
      </c>
      <c r="B236" s="314" t="s">
        <v>3396</v>
      </c>
      <c r="C236" s="303">
        <v>225</v>
      </c>
      <c r="D236" s="97">
        <f>SUM(D237:D238)</f>
        <v>539693</v>
      </c>
      <c r="E236" s="97">
        <f>SUM(E237:E238)</f>
        <v>618339</v>
      </c>
      <c r="F236" s="124">
        <f t="shared" si="3"/>
        <v>114.5723587298705</v>
      </c>
    </row>
    <row r="237" spans="1:6" s="3" customFormat="1" x14ac:dyDescent="0.2">
      <c r="A237" s="132" t="s">
        <v>1281</v>
      </c>
      <c r="B237" s="314" t="s">
        <v>1282</v>
      </c>
      <c r="C237" s="303">
        <v>226</v>
      </c>
      <c r="D237" s="94">
        <v>539693</v>
      </c>
      <c r="E237" s="94">
        <v>618339</v>
      </c>
      <c r="F237" s="125">
        <f t="shared" si="3"/>
        <v>114.5723587298705</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67801</v>
      </c>
      <c r="E243" s="97">
        <f>SUM(E244:E246)</f>
        <v>0</v>
      </c>
      <c r="F243" s="124">
        <f t="shared" si="3"/>
        <v>0</v>
      </c>
    </row>
    <row r="244" spans="1:6" s="3" customFormat="1" x14ac:dyDescent="0.2">
      <c r="A244" s="132" t="s">
        <v>2861</v>
      </c>
      <c r="B244" s="314" t="s">
        <v>4121</v>
      </c>
      <c r="C244" s="303">
        <v>233</v>
      </c>
      <c r="D244" s="94">
        <v>67801</v>
      </c>
      <c r="E244" s="94"/>
      <c r="F244" s="125">
        <f t="shared" si="3"/>
        <v>0</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118152</v>
      </c>
      <c r="E247" s="97">
        <f>SUM(E248:E250)</f>
        <v>204285</v>
      </c>
      <c r="F247" s="124">
        <f t="shared" si="3"/>
        <v>172.9001625025391</v>
      </c>
    </row>
    <row r="248" spans="1:6" s="3" customFormat="1" x14ac:dyDescent="0.2">
      <c r="A248" s="132" t="s">
        <v>2927</v>
      </c>
      <c r="B248" s="314" t="s">
        <v>2807</v>
      </c>
      <c r="C248" s="303">
        <v>237</v>
      </c>
      <c r="D248" s="94"/>
      <c r="E248" s="94">
        <v>34466</v>
      </c>
      <c r="F248" s="125" t="str">
        <f t="shared" si="3"/>
        <v>-</v>
      </c>
    </row>
    <row r="249" spans="1:6" s="3" customFormat="1" x14ac:dyDescent="0.2">
      <c r="A249" s="132" t="s">
        <v>2593</v>
      </c>
      <c r="B249" s="317" t="s">
        <v>2808</v>
      </c>
      <c r="C249" s="303">
        <v>238</v>
      </c>
      <c r="D249" s="94">
        <v>118152</v>
      </c>
      <c r="E249" s="94">
        <v>169819</v>
      </c>
      <c r="F249" s="125">
        <f t="shared" si="3"/>
        <v>143.72926399891665</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3543</v>
      </c>
      <c r="E251" s="94">
        <v>3344</v>
      </c>
      <c r="F251" s="125">
        <f t="shared" si="3"/>
        <v>94.3832909963308</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3543</v>
      </c>
      <c r="E260" s="94">
        <v>3344</v>
      </c>
      <c r="F260" s="125">
        <f t="shared" si="4"/>
        <v>94.3832909963308</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15675</v>
      </c>
      <c r="E264" s="94">
        <v>5214</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1657</v>
      </c>
      <c r="E287" s="94">
        <v>144889</v>
      </c>
      <c r="F287" s="125">
        <f t="shared" si="4"/>
        <v>8744.055522027762</v>
      </c>
    </row>
    <row r="288" spans="1:6" s="3" customFormat="1" x14ac:dyDescent="0.2">
      <c r="A288" s="132" t="s">
        <v>3177</v>
      </c>
      <c r="B288" s="314" t="s">
        <v>3274</v>
      </c>
      <c r="C288" s="303">
        <v>276</v>
      </c>
      <c r="D288" s="94">
        <v>497239</v>
      </c>
      <c r="E288" s="94">
        <v>663177</v>
      </c>
      <c r="F288" s="125">
        <f t="shared" si="4"/>
        <v>133.37187951870226</v>
      </c>
    </row>
    <row r="289" spans="1:6" s="3" customFormat="1" x14ac:dyDescent="0.2">
      <c r="A289" s="132" t="s">
        <v>3275</v>
      </c>
      <c r="B289" s="314" t="s">
        <v>3276</v>
      </c>
      <c r="C289" s="303">
        <v>277</v>
      </c>
      <c r="D289" s="94">
        <v>12</v>
      </c>
      <c r="E289" s="94">
        <v>12</v>
      </c>
      <c r="F289" s="125">
        <f t="shared" si="4"/>
        <v>100</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TOMISLAV DEVEĐIJA</v>
      </c>
      <c r="B325" s="291"/>
      <c r="D325" s="293"/>
      <c r="E325" s="293"/>
      <c r="F325" s="291"/>
      <c r="G325" s="307"/>
    </row>
    <row r="326" spans="1:7" s="292" customFormat="1" ht="15" customHeight="1" x14ac:dyDescent="0.2">
      <c r="A326" s="291" t="str">
        <f>IF(RefStr!H27="","Telefon za kontakt: _________________","Telefon za kontakt: " &amp; RefStr!H27)</f>
        <v>Telefon za kontakt: 044811803</v>
      </c>
      <c r="B326" s="291"/>
      <c r="F326" s="291"/>
      <c r="G326" s="307"/>
    </row>
    <row r="327" spans="1:7" s="292" customFormat="1" ht="15" customHeight="1" x14ac:dyDescent="0.2">
      <c r="A327" s="291" t="str">
        <f>IF(RefStr!H33="","Odgovorna osoba: _____________________________","Odgovorna osoba: " &amp; RefStr!H33)</f>
        <v>Odgovorna osoba: MEDINA OMEROVIĆ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4294967293" verticalDpi="4294967293"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D143" sqref="D14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11523</v>
      </c>
      <c r="C4" s="429"/>
      <c r="D4" s="429"/>
      <c r="E4" s="430">
        <f>SUM(Skriveni!G1287:G1423)</f>
        <v>9365039.0760000013</v>
      </c>
      <c r="F4" s="431"/>
    </row>
    <row r="5" spans="1:6" ht="15" customHeight="1" x14ac:dyDescent="0.2">
      <c r="B5" s="428" t="str">
        <f>"Naziv: "&amp;IF(RefStr!B10&lt;&gt;"",RefStr!B10,"_______________________________________")</f>
        <v>Naziv: OSNOVNA ŠKOLA DAVORINA TRSTENJAKA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6521666</v>
      </c>
      <c r="E121" s="97">
        <f>E122+E125+E128+E129+SUM(E132:E135)</f>
        <v>6738204</v>
      </c>
      <c r="F121" s="125">
        <f t="shared" si="1"/>
        <v>103.32028656481336</v>
      </c>
    </row>
    <row r="122" spans="1:6" s="3" customFormat="1" x14ac:dyDescent="0.2">
      <c r="A122" s="132" t="s">
        <v>2919</v>
      </c>
      <c r="B122" s="105" t="s">
        <v>3973</v>
      </c>
      <c r="C122" s="303">
        <v>111</v>
      </c>
      <c r="D122" s="97">
        <f>SUM(D123:D124)</f>
        <v>6347169</v>
      </c>
      <c r="E122" s="97">
        <f>SUM(E123:E124)</f>
        <v>6560483</v>
      </c>
      <c r="F122" s="125">
        <f t="shared" si="1"/>
        <v>103.36077391353531</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6347169</v>
      </c>
      <c r="E124" s="94">
        <v>6560483</v>
      </c>
      <c r="F124" s="125">
        <f t="shared" si="1"/>
        <v>103.36077391353531</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174497</v>
      </c>
      <c r="E133" s="94">
        <v>177721</v>
      </c>
      <c r="F133" s="125">
        <f t="shared" si="1"/>
        <v>101.84759623374613</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6521666</v>
      </c>
      <c r="E148" s="107">
        <f>E12+E29+E35+E42+E82+E89+E96+E114+E121+E136</f>
        <v>6738204</v>
      </c>
      <c r="F148" s="126">
        <f t="shared" si="2"/>
        <v>103.32028656481336</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TOMISLAV DEVEĐIJA</v>
      </c>
      <c r="B151" s="291"/>
      <c r="D151" s="293"/>
      <c r="E151" s="293"/>
      <c r="F151" s="291"/>
      <c r="G151" s="307"/>
    </row>
    <row r="152" spans="1:7" s="292" customFormat="1" ht="15" customHeight="1" x14ac:dyDescent="0.2">
      <c r="A152" s="291" t="str">
        <f>IF(RefStr!H27="","Telefon za kontakt: _________________","Telefon za kontakt: " &amp; RefStr!H27)</f>
        <v>Telefon za kontakt: 044811803</v>
      </c>
      <c r="B152" s="291"/>
      <c r="E152" s="291"/>
      <c r="F152" s="291"/>
      <c r="G152" s="307"/>
    </row>
    <row r="153" spans="1:7" s="292" customFormat="1" ht="15" customHeight="1" x14ac:dyDescent="0.2">
      <c r="A153" s="291" t="str">
        <f>IF(RefStr!H33="","Odgovorna osoba: _____________________________","Odgovorna osoba: " &amp; RefStr!H33)</f>
        <v>Odgovorna osoba: MEDINA OMEROVIĆ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4294967293" verticalDpi="4294967293"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21" sqref="E2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11523</v>
      </c>
      <c r="C4" s="450"/>
      <c r="D4" s="430">
        <f>SUM(Skriveni!G1424:G1467)</f>
        <v>163.702</v>
      </c>
      <c r="E4" s="431"/>
    </row>
    <row r="5" spans="1:6" ht="15" customHeight="1" x14ac:dyDescent="0.2">
      <c r="B5" s="428" t="str">
        <f>"Naziv: "&amp;IF(RefStr!B10&lt;&gt;"",RefStr!B10,"_______________________________________")</f>
        <v>Naziv: OSNOVNA ŠKOLA DAVORINA TRSTENJAKA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7441</v>
      </c>
    </row>
    <row r="13" spans="1:6" s="3" customFormat="1" ht="14.1" customHeight="1" x14ac:dyDescent="0.2">
      <c r="A13" s="301" t="s">
        <v>3306</v>
      </c>
      <c r="B13" s="302" t="s">
        <v>3307</v>
      </c>
      <c r="C13" s="303">
        <v>2</v>
      </c>
      <c r="D13" s="97">
        <f>D14+D21</f>
        <v>0</v>
      </c>
      <c r="E13" s="134">
        <f>E14+E21</f>
        <v>7441</v>
      </c>
    </row>
    <row r="14" spans="1:6" s="3" customFormat="1" ht="14.1" customHeight="1" x14ac:dyDescent="0.2">
      <c r="A14" s="301" t="s">
        <v>1215</v>
      </c>
      <c r="B14" s="302" t="s">
        <v>3308</v>
      </c>
      <c r="C14" s="303">
        <v>3</v>
      </c>
      <c r="D14" s="97">
        <f>SUM(D15:D20)</f>
        <v>0</v>
      </c>
      <c r="E14" s="134">
        <f>SUM(E15:E20)</f>
        <v>7441</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v>7441</v>
      </c>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TOMISLAV DEVEĐIJA</v>
      </c>
      <c r="B59" s="291"/>
      <c r="D59" s="293"/>
      <c r="E59" s="293"/>
      <c r="F59" s="291"/>
      <c r="G59" s="307"/>
    </row>
    <row r="60" spans="1:7" s="292" customFormat="1" ht="15" customHeight="1" x14ac:dyDescent="0.2">
      <c r="A60" s="291" t="str">
        <f>IF(RefStr!H27="","Telefon za kontakt: _________________","Telefon za kontakt: " &amp; RefStr!H27)</f>
        <v>Telefon za kontakt: 044811803</v>
      </c>
      <c r="B60" s="291"/>
      <c r="F60" s="291"/>
      <c r="G60" s="307"/>
    </row>
    <row r="61" spans="1:7" s="292" customFormat="1" ht="15" customHeight="1" x14ac:dyDescent="0.2">
      <c r="A61" s="291" t="str">
        <f>IF(RefStr!H33="","Odgovorna osoba: _____________________________","Odgovorna osoba: " &amp; RefStr!H33)</f>
        <v>Odgovorna osoba: MEDINA OMEROVIĆ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4294967293" verticalDpi="4294967293"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68" activePane="bottomLeft" state="frozen"/>
      <selection pane="bottomLeft" activeCell="B70" sqref="B7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11523</v>
      </c>
      <c r="C4" s="430">
        <f>SUM(Skriveni!G1468:G1561)</f>
        <v>650740.98200000008</v>
      </c>
      <c r="D4" s="431"/>
    </row>
    <row r="5" spans="1:5" s="23" customFormat="1" ht="15" customHeight="1" x14ac:dyDescent="0.2">
      <c r="B5" s="98" t="str">
        <f>"Naziv: "&amp;IF(RefStr!B10&lt;&gt;"",RefStr!B10,"_______________________________________")</f>
        <v>Naziv: OSNOVNA ŠKOLA DAVORINA TRSTENJAKA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498908</v>
      </c>
    </row>
    <row r="13" spans="1:5" s="2" customFormat="1" x14ac:dyDescent="0.2">
      <c r="A13" s="270"/>
      <c r="B13" s="271" t="s">
        <v>2062</v>
      </c>
      <c r="C13" s="264">
        <v>2</v>
      </c>
      <c r="D13" s="140">
        <f>D14+D15+D23+D24</f>
        <v>6693531</v>
      </c>
    </row>
    <row r="14" spans="1:5" s="2" customFormat="1" x14ac:dyDescent="0.2">
      <c r="A14" s="270"/>
      <c r="B14" s="271" t="s">
        <v>4041</v>
      </c>
      <c r="C14" s="264">
        <v>3</v>
      </c>
      <c r="D14" s="141"/>
    </row>
    <row r="15" spans="1:5" s="2" customFormat="1" x14ac:dyDescent="0.2">
      <c r="A15" s="270" t="s">
        <v>1181</v>
      </c>
      <c r="B15" s="271" t="s">
        <v>3078</v>
      </c>
      <c r="C15" s="264">
        <v>4</v>
      </c>
      <c r="D15" s="140">
        <f>SUM(D16:D22)</f>
        <v>6693519</v>
      </c>
    </row>
    <row r="16" spans="1:5" s="2" customFormat="1" x14ac:dyDescent="0.2">
      <c r="A16" s="272" t="s">
        <v>1182</v>
      </c>
      <c r="B16" s="273" t="s">
        <v>1183</v>
      </c>
      <c r="C16" s="264">
        <v>5</v>
      </c>
      <c r="D16" s="141">
        <v>4353646</v>
      </c>
    </row>
    <row r="17" spans="1:4" s="2" customFormat="1" x14ac:dyDescent="0.2">
      <c r="A17" s="272" t="s">
        <v>1184</v>
      </c>
      <c r="B17" s="273" t="s">
        <v>1185</v>
      </c>
      <c r="C17" s="264">
        <v>6</v>
      </c>
      <c r="D17" s="141">
        <v>2273586</v>
      </c>
    </row>
    <row r="18" spans="1:4" s="2" customFormat="1" x14ac:dyDescent="0.2">
      <c r="A18" s="272" t="s">
        <v>1186</v>
      </c>
      <c r="B18" s="273" t="s">
        <v>1187</v>
      </c>
      <c r="C18" s="264">
        <v>7</v>
      </c>
      <c r="D18" s="141">
        <v>2670</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63617</v>
      </c>
    </row>
    <row r="23" spans="1:4" s="2" customFormat="1" x14ac:dyDescent="0.2">
      <c r="A23" s="270" t="s">
        <v>3033</v>
      </c>
      <c r="B23" s="271" t="s">
        <v>3034</v>
      </c>
      <c r="C23" s="264">
        <v>12</v>
      </c>
      <c r="D23" s="141">
        <v>12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6384361</v>
      </c>
    </row>
    <row r="31" spans="1:4" s="2" customFormat="1" x14ac:dyDescent="0.2">
      <c r="A31" s="272"/>
      <c r="B31" s="271" t="s">
        <v>4041</v>
      </c>
      <c r="C31" s="264">
        <v>20</v>
      </c>
      <c r="D31" s="141"/>
    </row>
    <row r="32" spans="1:4" s="2" customFormat="1" x14ac:dyDescent="0.2">
      <c r="A32" s="270" t="s">
        <v>1181</v>
      </c>
      <c r="B32" s="271" t="s">
        <v>3081</v>
      </c>
      <c r="C32" s="264">
        <v>21</v>
      </c>
      <c r="D32" s="140">
        <f>SUM(D33:D39)</f>
        <v>6384349</v>
      </c>
    </row>
    <row r="33" spans="1:4" s="2" customFormat="1" x14ac:dyDescent="0.2">
      <c r="A33" s="272" t="s">
        <v>1182</v>
      </c>
      <c r="B33" s="273" t="s">
        <v>1183</v>
      </c>
      <c r="C33" s="264">
        <v>22</v>
      </c>
      <c r="D33" s="141">
        <v>4339106</v>
      </c>
    </row>
    <row r="34" spans="1:4" s="2" customFormat="1" x14ac:dyDescent="0.2">
      <c r="A34" s="272" t="s">
        <v>1184</v>
      </c>
      <c r="B34" s="273" t="s">
        <v>1185</v>
      </c>
      <c r="C34" s="264">
        <v>23</v>
      </c>
      <c r="D34" s="141">
        <v>1975407</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v>2499</v>
      </c>
    </row>
    <row r="39" spans="1:4" s="2" customFormat="1" x14ac:dyDescent="0.2">
      <c r="A39" s="272" t="s">
        <v>1193</v>
      </c>
      <c r="B39" s="273" t="s">
        <v>3032</v>
      </c>
      <c r="C39" s="264">
        <v>28</v>
      </c>
      <c r="D39" s="141">
        <v>67337</v>
      </c>
    </row>
    <row r="40" spans="1:4" s="2" customFormat="1" x14ac:dyDescent="0.2">
      <c r="A40" s="275" t="s">
        <v>3033</v>
      </c>
      <c r="B40" s="271" t="s">
        <v>3034</v>
      </c>
      <c r="C40" s="264">
        <v>29</v>
      </c>
      <c r="D40" s="141">
        <v>12</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808078</v>
      </c>
    </row>
    <row r="48" spans="1:4" s="2" customFormat="1" x14ac:dyDescent="0.2">
      <c r="A48" s="278"/>
      <c r="B48" s="271" t="s">
        <v>3084</v>
      </c>
      <c r="C48" s="264">
        <v>37</v>
      </c>
      <c r="D48" s="140">
        <f>D49+D54+D90+D95</f>
        <v>144901</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144889</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144500</v>
      </c>
    </row>
    <row r="61" spans="1:4" s="2" customFormat="1" x14ac:dyDescent="0.2">
      <c r="A61" s="272"/>
      <c r="B61" s="273" t="s">
        <v>1568</v>
      </c>
      <c r="C61" s="264">
        <v>50</v>
      </c>
      <c r="D61" s="141">
        <v>144500</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389</v>
      </c>
    </row>
    <row r="66" spans="1:4" s="2" customFormat="1" x14ac:dyDescent="0.2">
      <c r="A66" s="276"/>
      <c r="B66" s="273" t="s">
        <v>1568</v>
      </c>
      <c r="C66" s="264">
        <v>55</v>
      </c>
      <c r="D66" s="141">
        <v>389</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12</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v>12</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663177</v>
      </c>
    </row>
    <row r="102" spans="1:5" s="2" customFormat="1" x14ac:dyDescent="0.2">
      <c r="A102" s="272"/>
      <c r="B102" s="280" t="s">
        <v>4041</v>
      </c>
      <c r="C102" s="264">
        <v>91</v>
      </c>
      <c r="D102" s="141"/>
    </row>
    <row r="103" spans="1:5" s="2" customFormat="1" x14ac:dyDescent="0.2">
      <c r="A103" s="272" t="s">
        <v>1181</v>
      </c>
      <c r="B103" s="280" t="s">
        <v>1365</v>
      </c>
      <c r="C103" s="264">
        <v>92</v>
      </c>
      <c r="D103" s="141">
        <v>663177</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TOMISLAV DEVEĐIJA</v>
      </c>
      <c r="B109" s="291"/>
      <c r="C109" s="293"/>
      <c r="D109" s="293"/>
      <c r="E109" s="291"/>
    </row>
    <row r="110" spans="1:5" s="292" customFormat="1" ht="15" customHeight="1" x14ac:dyDescent="0.2">
      <c r="A110" s="291" t="str">
        <f>IF(RefStr!H27="","Telefon za kontakt: _________________","Telefon za kontakt: " &amp; RefStr!H27)</f>
        <v>Telefon za kontakt: 044811803</v>
      </c>
      <c r="B110" s="291"/>
      <c r="E110" s="291"/>
    </row>
    <row r="111" spans="1:5" s="292" customFormat="1" ht="15" customHeight="1" x14ac:dyDescent="0.2">
      <c r="A111" s="291" t="str">
        <f>IF(RefStr!H33="","Odgovorna osoba: _____________________________","Odgovorna osoba: " &amp; RefStr!H33)</f>
        <v>Odgovorna osoba: MEDINA OMEROVIĆ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4294967293" verticalDpi="4294967293"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6" activePane="bottomLeft" state="frozen"/>
      <selection pane="bottomLeft" activeCell="C33" sqref="C33"/>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11523</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OŠ</cp:lastModifiedBy>
  <cp:lastPrinted>2019-01-29T14:02:38Z</cp:lastPrinted>
  <dcterms:created xsi:type="dcterms:W3CDTF">2001-11-21T09:32:18Z</dcterms:created>
  <dcterms:modified xsi:type="dcterms:W3CDTF">2019-02-06T10:37:26Z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